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tabRatio="702" activeTab="0"/>
  </bookViews>
  <sheets>
    <sheet name="1（法非適用企業）" sheetId="1" r:id="rId1"/>
  </sheets>
  <definedNames>
    <definedName name="_xlnm.Print_Titles" localSheetId="0">'1（法非適用企業）'!$A:$R,'1（法非適用企業）'!$4:$6</definedName>
  </definedNames>
  <calcPr fullCalcOnLoad="1"/>
</workbook>
</file>

<file path=xl/sharedStrings.xml><?xml version="1.0" encoding="utf-8"?>
<sst xmlns="http://schemas.openxmlformats.org/spreadsheetml/2006/main" count="166" uniqueCount="126">
  <si>
    <t>営業収益</t>
  </si>
  <si>
    <t>受託工事収益</t>
  </si>
  <si>
    <t>その他</t>
  </si>
  <si>
    <t>営業外収益</t>
  </si>
  <si>
    <t>料金収入</t>
  </si>
  <si>
    <t>他会計繰入金</t>
  </si>
  <si>
    <t>営業費用</t>
  </si>
  <si>
    <t>職員給与費</t>
  </si>
  <si>
    <t>営業外費用</t>
  </si>
  <si>
    <t>支払利息</t>
  </si>
  <si>
    <t>年　　　　　　度</t>
  </si>
  <si>
    <t>（決算）</t>
  </si>
  <si>
    <t>本年度</t>
  </si>
  <si>
    <t>収益的収入</t>
  </si>
  <si>
    <t>収益的支出</t>
  </si>
  <si>
    <t>年　　　　　度</t>
  </si>
  <si>
    <t>資本的収入</t>
  </si>
  <si>
    <t>国（都道府県）補助金</t>
  </si>
  <si>
    <t>固定資産売却代金</t>
  </si>
  <si>
    <t>工事負担金</t>
  </si>
  <si>
    <t>資本的支出</t>
  </si>
  <si>
    <t>建設改良費</t>
  </si>
  <si>
    <t>うち職員給与費</t>
  </si>
  <si>
    <t>収益的収支分</t>
  </si>
  <si>
    <t>うち基準内繰入金</t>
  </si>
  <si>
    <t>うち基準外繰入金</t>
  </si>
  <si>
    <t>資本的収支分</t>
  </si>
  <si>
    <t>（単位：千円，％）</t>
  </si>
  <si>
    <t>総収益</t>
  </si>
  <si>
    <t>総費用</t>
  </si>
  <si>
    <t>うち退職手当</t>
  </si>
  <si>
    <t>うち一時借入金利息</t>
  </si>
  <si>
    <t>収支差引</t>
  </si>
  <si>
    <t>地方債</t>
  </si>
  <si>
    <t>他会計補助金</t>
  </si>
  <si>
    <t>他会計借入金</t>
  </si>
  <si>
    <t>地方債償還金</t>
  </si>
  <si>
    <t>他会計長期借入金返還金</t>
  </si>
  <si>
    <t>他会計への繰出金</t>
  </si>
  <si>
    <t>収支再差引</t>
  </si>
  <si>
    <t>積立金</t>
  </si>
  <si>
    <t>前年度からの繰越金</t>
  </si>
  <si>
    <t>前年度繰上充用金</t>
  </si>
  <si>
    <t>形式収支</t>
  </si>
  <si>
    <t>翌年度へ繰り越すべき財源</t>
  </si>
  <si>
    <t>実質収支</t>
  </si>
  <si>
    <t>黒字</t>
  </si>
  <si>
    <t>赤字</t>
  </si>
  <si>
    <t>赤字比率（</t>
  </si>
  <si>
    <t>収益的収支比率（</t>
  </si>
  <si>
    <t>営業収益－受託工事収益　(B)-(C)</t>
  </si>
  <si>
    <t>区</t>
  </si>
  <si>
    <t>分</t>
  </si>
  <si>
    <t>（３）</t>
  </si>
  <si>
    <t>（４）</t>
  </si>
  <si>
    <t>（５）</t>
  </si>
  <si>
    <t>（６）</t>
  </si>
  <si>
    <t>（７）</t>
  </si>
  <si>
    <t>地方財政法施行令第20条第１項により算定した
資金の不足額</t>
  </si>
  <si>
    <t>資　本　的　収　支</t>
  </si>
  <si>
    <t>○他会計繰入金</t>
  </si>
  <si>
    <t xml:space="preserve">地方財政法による
資金不足の比率   </t>
  </si>
  <si>
    <t>収　益　的　収　支</t>
  </si>
  <si>
    <t>(A)</t>
  </si>
  <si>
    <t>（１）</t>
  </si>
  <si>
    <t>(B)</t>
  </si>
  <si>
    <t>ア</t>
  </si>
  <si>
    <t>イ</t>
  </si>
  <si>
    <t>(C)</t>
  </si>
  <si>
    <t>ウ</t>
  </si>
  <si>
    <t>（２）</t>
  </si>
  <si>
    <t>２</t>
  </si>
  <si>
    <t>(D)</t>
  </si>
  <si>
    <t>３</t>
  </si>
  <si>
    <t>(A)-(D)</t>
  </si>
  <si>
    <t>(E)</t>
  </si>
  <si>
    <t>(F)</t>
  </si>
  <si>
    <t>２</t>
  </si>
  <si>
    <t>(G)</t>
  </si>
  <si>
    <t>（１）</t>
  </si>
  <si>
    <t>（２）</t>
  </si>
  <si>
    <t>(H)</t>
  </si>
  <si>
    <t>３</t>
  </si>
  <si>
    <t>(F)-(G)</t>
  </si>
  <si>
    <t>(I)</t>
  </si>
  <si>
    <t>(E)+(I)</t>
  </si>
  <si>
    <t>(J)</t>
  </si>
  <si>
    <t>(K)</t>
  </si>
  <si>
    <t>(L)</t>
  </si>
  <si>
    <t>(M)</t>
  </si>
  <si>
    <t>(J)-(K)+(L)-(M)</t>
  </si>
  <si>
    <t>(N)</t>
  </si>
  <si>
    <t>(O)</t>
  </si>
  <si>
    <t>(P)</t>
  </si>
  <si>
    <t>(N)-(O)</t>
  </si>
  <si>
    <t>(Q)</t>
  </si>
  <si>
    <t>×100</t>
  </si>
  <si>
    <t>）</t>
  </si>
  <si>
    <t>(B)-(C)</t>
  </si>
  <si>
    <t>(A)</t>
  </si>
  <si>
    <t>(D)+(H)</t>
  </si>
  <si>
    <t>(R)</t>
  </si>
  <si>
    <t>(S)</t>
  </si>
  <si>
    <t>((R)/(S)×100)</t>
  </si>
  <si>
    <t>（T)</t>
  </si>
  <si>
    <t>健全化法施行規則第６条に規定する
解消可能資金不足額</t>
  </si>
  <si>
    <t>健全化法施行令第17条により算定した
事業の規模</t>
  </si>
  <si>
    <t>(（T）/（V）×100)</t>
  </si>
  <si>
    <t>他会計借入金残高</t>
  </si>
  <si>
    <t>合計</t>
  </si>
  <si>
    <t>地方債残高</t>
  </si>
  <si>
    <t>(V)</t>
  </si>
  <si>
    <t>(U)</t>
  </si>
  <si>
    <t>(W)</t>
  </si>
  <si>
    <t>(X)</t>
  </si>
  <si>
    <t>健全化法施行令第16条により算定した
資金の不足額</t>
  </si>
  <si>
    <t>資本費平準化債</t>
  </si>
  <si>
    <t>H26</t>
  </si>
  <si>
    <t>様式第２号（法非適用事業）</t>
  </si>
  <si>
    <t>収　　支　　計　　画</t>
  </si>
  <si>
    <t>前々年度</t>
  </si>
  <si>
    <t>前年度</t>
  </si>
  <si>
    <t>H27</t>
  </si>
  <si>
    <t>（決算見込）</t>
  </si>
  <si>
    <t>H28</t>
  </si>
  <si>
    <r>
      <rPr>
        <sz val="10"/>
        <rFont val="ＭＳ Ｐゴシック"/>
        <family val="3"/>
      </rPr>
      <t>健全化法第22条により算定した</t>
    </r>
    <r>
      <rPr>
        <sz val="11"/>
        <rFont val="ＭＳ Ｐゴシック"/>
        <family val="3"/>
      </rPr>
      <t xml:space="preserve">
資金不足比率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</si>
</sst>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0&quot;年度&quot;"/>
    <numFmt numFmtId="178" formatCode="\(#,##0\)"/>
    <numFmt numFmtId="179" formatCode="0.0%"/>
    <numFmt numFmtId="180" formatCode="#,##0.0;[Red]\-#,##0.0"/>
    <numFmt numFmtId="181" formatCode="#,##0.0"/>
    <numFmt numFmtId="182" formatCode="#,##0.0_ ;[Red]\-#,##0.0\ "/>
    <numFmt numFmtId="183" formatCode="#,##0.0;&quot;△ &quot;#,##0.0"/>
    <numFmt numFmtId="184" formatCode="#,##0.00_ "/>
    <numFmt numFmtId="185" formatCode="#,##0.00_);[Red]\(#,##0.00\)"/>
    <numFmt numFmtId="186" formatCode="#,##0.0_);[Red]\(#,##0.0\)"/>
    <numFmt numFmtId="187" formatCode="0.0_ "/>
    <numFmt numFmtId="188" formatCode="\(0\)"/>
    <numFmt numFmtId="189" formatCode="#,##0_);[Red]\(#,##0\)"/>
    <numFmt numFmtId="190" formatCode="\(#0.0\)"/>
    <numFmt numFmtId="191" formatCode="#,##0;&quot;△ &quot;#,##0"/>
    <numFmt numFmtId="192" formatCode="General&quot;種&quot;&quot;類&quot;"/>
    <numFmt numFmtId="193" formatCode="\(0.00\)"/>
    <numFmt numFmtId="194" formatCode="\(0.\)"/>
    <numFmt numFmtId="195" formatCode="\(0.0\)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0.00_ "/>
    <numFmt numFmtId="203" formatCode="#,##0.00_ ;[Red]\-#,##0.00\ "/>
    <numFmt numFmtId="204" formatCode="&quot;(&quot;#,##0&quot;)&quot;_ ;[Red]&quot;(&quot;\-#,##0\ &quot;)&quot;"/>
    <numFmt numFmtId="205" formatCode="&quot;(&quot;#,##0.00&quot;)&quot;_ "/>
    <numFmt numFmtId="206" formatCode="#,##0.0_ "/>
    <numFmt numFmtId="207" formatCode="0.00;&quot;△&quot;0.00;"/>
    <numFmt numFmtId="208" formatCode="0.0"/>
    <numFmt numFmtId="209" formatCode="0.0;&quot;△&quot;0.0;0"/>
    <numFmt numFmtId="210" formatCode="0.00_);[Red]\(0.00\)"/>
    <numFmt numFmtId="211" formatCode="#,##0;&quot;△&quot;#,"/>
    <numFmt numFmtId="212" formatCode="#,##0;&quot;△&quot;#,##0"/>
    <numFmt numFmtId="213" formatCode="#,##0;&quot;△&quot;#,##0;"/>
    <numFmt numFmtId="214" formatCode="0.0;&quot;△&quot;0.0;"/>
    <numFmt numFmtId="215" formatCode="#,##0_ ;&quot;△&quot;#,##0_ ;"/>
    <numFmt numFmtId="216" formatCode="0.00_ ;&quot;△&quot;0.00_ ;"/>
    <numFmt numFmtId="217" formatCode="#,##0_ ;&quot;△&quot;#,##0_ \ ;0"/>
    <numFmt numFmtId="218" formatCode="#,##0_ ;&quot;△&quot;#,##0_ \ ;&quot;0_&quot;"/>
    <numFmt numFmtId="219" formatCode="#,##0_ ;&quot;△&quot;#,##0_ \ ;&quot;0 &quot;"/>
    <numFmt numFmtId="220" formatCode="#,##0_ ;&quot;△&quot;#,##0_ \ ;"/>
    <numFmt numFmtId="221" formatCode="0.0_ ;&quot;△&quot;0.0_ ;"/>
    <numFmt numFmtId="222" formatCode="#,##0;\-#,##0;\ "/>
    <numFmt numFmtId="223" formatCode="0.00;\-0.00;"/>
    <numFmt numFmtId="224" formatCode="0;\-0;;@&quot;」&quot;"/>
    <numFmt numFmtId="225" formatCode="0;\-0;;@"/>
    <numFmt numFmtId="226" formatCode="#,##0.00;&quot;△ &quot;#,##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6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 quotePrefix="1">
      <alignment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quotePrefix="1">
      <alignment vertical="center"/>
    </xf>
    <xf numFmtId="49" fontId="0" fillId="0" borderId="18" xfId="49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49" fontId="0" fillId="0" borderId="18" xfId="49" applyNumberFormat="1" applyFont="1" applyFill="1" applyBorder="1" applyAlignment="1" quotePrefix="1">
      <alignment horizontal="right" vertical="center"/>
    </xf>
    <xf numFmtId="49" fontId="0" fillId="0" borderId="16" xfId="49" applyNumberFormat="1" applyFont="1" applyFill="1" applyBorder="1" applyAlignment="1">
      <alignment horizontal="center" vertical="center"/>
    </xf>
    <xf numFmtId="49" fontId="0" fillId="0" borderId="10" xfId="49" applyNumberFormat="1" applyFont="1" applyFill="1" applyBorder="1" applyAlignment="1" quotePrefix="1">
      <alignment horizontal="right" vertical="center"/>
    </xf>
    <xf numFmtId="49" fontId="0" fillId="0" borderId="11" xfId="49" applyNumberFormat="1" applyFont="1" applyFill="1" applyBorder="1" applyAlignment="1">
      <alignment horizontal="center" vertical="center"/>
    </xf>
    <xf numFmtId="49" fontId="0" fillId="0" borderId="18" xfId="49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 quotePrefix="1">
      <alignment horizontal="right" vertical="center"/>
    </xf>
    <xf numFmtId="38" fontId="0" fillId="0" borderId="14" xfId="49" applyFont="1" applyFill="1" applyBorder="1" applyAlignment="1" quotePrefix="1">
      <alignment horizontal="right" vertical="center"/>
    </xf>
    <xf numFmtId="38" fontId="0" fillId="0" borderId="15" xfId="49" applyFont="1" applyFill="1" applyBorder="1" applyAlignment="1">
      <alignment horizontal="distributed" vertical="center"/>
    </xf>
    <xf numFmtId="49" fontId="0" fillId="0" borderId="13" xfId="49" applyNumberFormat="1" applyFont="1" applyFill="1" applyBorder="1" applyAlignment="1">
      <alignment vertical="center"/>
    </xf>
    <xf numFmtId="49" fontId="0" fillId="0" borderId="14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6" xfId="49" applyNumberFormat="1" applyFont="1" applyFill="1" applyBorder="1" applyAlignment="1">
      <alignment vertical="center"/>
    </xf>
    <xf numFmtId="38" fontId="0" fillId="0" borderId="11" xfId="49" applyFont="1" applyFill="1" applyBorder="1" applyAlignment="1" quotePrefix="1">
      <alignment vertical="center"/>
    </xf>
    <xf numFmtId="49" fontId="0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49" fontId="0" fillId="0" borderId="13" xfId="49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quotePrefix="1">
      <alignment horizontal="center" vertical="distributed"/>
    </xf>
    <xf numFmtId="0" fontId="0" fillId="0" borderId="16" xfId="0" applyFont="1" applyFill="1" applyBorder="1" applyAlignment="1" quotePrefix="1">
      <alignment horizontal="center" vertical="distributed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distributed"/>
    </xf>
    <xf numFmtId="0" fontId="0" fillId="0" borderId="0" xfId="0" applyFont="1" applyFill="1" applyBorder="1" applyAlignment="1" quotePrefix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16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shrinkToFit="1"/>
    </xf>
    <xf numFmtId="38" fontId="0" fillId="0" borderId="1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91" fontId="0" fillId="0" borderId="17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12" xfId="49" applyNumberFormat="1" applyFont="1" applyFill="1" applyBorder="1" applyAlignment="1">
      <alignment horizontal="right" vertical="center"/>
    </xf>
    <xf numFmtId="191" fontId="0" fillId="0" borderId="20" xfId="49" applyNumberFormat="1" applyFont="1" applyFill="1" applyBorder="1" applyAlignment="1">
      <alignment horizontal="right" vertical="center"/>
    </xf>
    <xf numFmtId="191" fontId="0" fillId="0" borderId="17" xfId="49" applyNumberFormat="1" applyFont="1" applyFill="1" applyBorder="1" applyAlignment="1">
      <alignment horizontal="right" vertical="center" shrinkToFit="1"/>
    </xf>
    <xf numFmtId="191" fontId="0" fillId="0" borderId="12" xfId="49" applyNumberFormat="1" applyFont="1" applyFill="1" applyBorder="1" applyAlignment="1">
      <alignment horizontal="right" vertical="center" shrinkToFit="1"/>
    </xf>
    <xf numFmtId="191" fontId="0" fillId="0" borderId="15" xfId="49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16" xfId="49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distributed" vertical="center"/>
    </xf>
    <xf numFmtId="191" fontId="0" fillId="0" borderId="13" xfId="0" applyNumberFormat="1" applyFont="1" applyFill="1" applyBorder="1" applyAlignment="1">
      <alignment horizontal="right" vertical="center"/>
    </xf>
    <xf numFmtId="191" fontId="0" fillId="0" borderId="18" xfId="49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distributed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distributed" vertical="center"/>
    </xf>
    <xf numFmtId="191" fontId="0" fillId="0" borderId="18" xfId="49" applyNumberFormat="1" applyFont="1" applyFill="1" applyBorder="1" applyAlignment="1">
      <alignment horizontal="right" vertical="center" shrinkToFit="1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11" xfId="49" applyNumberFormat="1" applyFont="1" applyFill="1" applyBorder="1" applyAlignment="1">
      <alignment horizontal="right" vertical="center"/>
    </xf>
    <xf numFmtId="191" fontId="0" fillId="0" borderId="10" xfId="49" applyNumberFormat="1" applyFont="1" applyFill="1" applyBorder="1" applyAlignment="1">
      <alignment horizontal="right" vertical="center" shrinkToFit="1"/>
    </xf>
    <xf numFmtId="191" fontId="0" fillId="0" borderId="13" xfId="49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distributed" vertical="center" shrinkToFit="1"/>
    </xf>
    <xf numFmtId="38" fontId="0" fillId="0" borderId="11" xfId="49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17" xfId="49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177" fontId="0" fillId="0" borderId="16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10" xfId="49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distributed" vertical="center" shrinkToFit="1"/>
    </xf>
    <xf numFmtId="38" fontId="0" fillId="0" borderId="11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38" fontId="0" fillId="0" borderId="12" xfId="49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38" fontId="0" fillId="0" borderId="13" xfId="49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1" fontId="0" fillId="0" borderId="27" xfId="49" applyNumberFormat="1" applyFont="1" applyFill="1" applyBorder="1" applyAlignment="1">
      <alignment horizontal="right" vertical="center"/>
    </xf>
    <xf numFmtId="191" fontId="0" fillId="0" borderId="27" xfId="49" applyNumberFormat="1" applyFont="1" applyFill="1" applyBorder="1" applyAlignment="1">
      <alignment horizontal="right" vertical="center" shrinkToFit="1"/>
    </xf>
    <xf numFmtId="191" fontId="0" fillId="0" borderId="22" xfId="49" applyNumberFormat="1" applyFont="1" applyFill="1" applyBorder="1" applyAlignment="1">
      <alignment horizontal="right" vertical="center" shrinkToFit="1"/>
    </xf>
    <xf numFmtId="191" fontId="0" fillId="0" borderId="28" xfId="49" applyNumberFormat="1" applyFont="1" applyFill="1" applyBorder="1" applyAlignment="1">
      <alignment horizontal="right" vertical="center"/>
    </xf>
    <xf numFmtId="191" fontId="0" fillId="0" borderId="25" xfId="49" applyNumberFormat="1" applyFont="1" applyFill="1" applyBorder="1" applyAlignment="1">
      <alignment horizontal="right" vertical="center"/>
    </xf>
    <xf numFmtId="191" fontId="0" fillId="0" borderId="29" xfId="49" applyNumberFormat="1" applyFont="1" applyFill="1" applyBorder="1" applyAlignment="1">
      <alignment horizontal="right" vertical="center"/>
    </xf>
    <xf numFmtId="191" fontId="0" fillId="0" borderId="26" xfId="49" applyNumberFormat="1" applyFont="1" applyFill="1" applyBorder="1" applyAlignment="1">
      <alignment horizontal="right" vertical="center"/>
    </xf>
    <xf numFmtId="191" fontId="0" fillId="0" borderId="24" xfId="49" applyNumberFormat="1" applyFont="1" applyFill="1" applyBorder="1" applyAlignment="1">
      <alignment horizontal="right" vertical="center"/>
    </xf>
    <xf numFmtId="191" fontId="0" fillId="0" borderId="21" xfId="49" applyNumberFormat="1" applyFont="1" applyFill="1" applyBorder="1" applyAlignment="1">
      <alignment horizontal="right" vertical="center"/>
    </xf>
    <xf numFmtId="191" fontId="0" fillId="0" borderId="28" xfId="0" applyNumberFormat="1" applyFont="1" applyFill="1" applyBorder="1" applyAlignment="1">
      <alignment horizontal="right" vertical="center"/>
    </xf>
    <xf numFmtId="191" fontId="0" fillId="0" borderId="25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91" fontId="0" fillId="0" borderId="27" xfId="0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horizontal="right" vertical="center"/>
    </xf>
    <xf numFmtId="183" fontId="0" fillId="0" borderId="22" xfId="0" applyNumberFormat="1" applyFont="1" applyFill="1" applyBorder="1" applyAlignment="1">
      <alignment horizontal="right" vertical="center"/>
    </xf>
    <xf numFmtId="191" fontId="0" fillId="0" borderId="30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91" fontId="0" fillId="0" borderId="3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10</xdr:col>
      <xdr:colOff>0</xdr:colOff>
      <xdr:row>5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3924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0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3687425"/>
          <a:ext cx="3933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Zeros="0" tabSelected="1" zoomScale="75" zoomScaleNormal="75" zoomScaleSheetLayoutView="75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5" sqref="A5"/>
      <selection pane="bottomRight" activeCell="P13" sqref="P13"/>
    </sheetView>
  </sheetViews>
  <sheetFormatPr defaultColWidth="9.00390625" defaultRowHeight="13.5"/>
  <cols>
    <col min="1" max="2" width="3.375" style="28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390625" style="1" customWidth="1"/>
    <col min="8" max="8" width="7.375" style="1" customWidth="1"/>
    <col min="9" max="9" width="7.25390625" style="1" customWidth="1"/>
    <col min="10" max="10" width="4.00390625" style="2" customWidth="1"/>
    <col min="11" max="18" width="10.625" style="1" customWidth="1"/>
    <col min="19" max="16384" width="9.00390625" style="1" customWidth="1"/>
  </cols>
  <sheetData>
    <row r="1" ht="15" customHeight="1">
      <c r="A1" s="76" t="s">
        <v>118</v>
      </c>
    </row>
    <row r="2" spans="1:18" ht="18" customHeight="1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5:18" ht="13.5">
      <c r="O3" s="178"/>
      <c r="P3" s="178"/>
      <c r="Q3" s="178"/>
      <c r="R3" s="178"/>
    </row>
    <row r="4" spans="11:18" ht="14.25" thickBot="1">
      <c r="K4" s="28" t="s">
        <v>117</v>
      </c>
      <c r="L4" s="28" t="s">
        <v>122</v>
      </c>
      <c r="M4" s="28" t="s">
        <v>124</v>
      </c>
      <c r="Q4" s="2"/>
      <c r="R4" s="2" t="s">
        <v>27</v>
      </c>
    </row>
    <row r="5" spans="1:18" s="7" customFormat="1" ht="13.5" customHeight="1">
      <c r="A5" s="29"/>
      <c r="B5" s="30"/>
      <c r="C5" s="4"/>
      <c r="D5" s="4"/>
      <c r="E5" s="4"/>
      <c r="F5" s="4"/>
      <c r="G5" s="4"/>
      <c r="H5" s="4"/>
      <c r="I5" s="5" t="s">
        <v>10</v>
      </c>
      <c r="J5" s="6"/>
      <c r="K5" s="29" t="s">
        <v>120</v>
      </c>
      <c r="L5" s="29" t="s">
        <v>121</v>
      </c>
      <c r="M5" s="115" t="s">
        <v>12</v>
      </c>
      <c r="N5" s="113">
        <v>29</v>
      </c>
      <c r="O5" s="131">
        <v>30</v>
      </c>
      <c r="P5" s="131">
        <v>31</v>
      </c>
      <c r="Q5" s="131">
        <v>32</v>
      </c>
      <c r="R5" s="131">
        <v>33</v>
      </c>
    </row>
    <row r="6" spans="1:18" s="7" customFormat="1" ht="30" customHeight="1">
      <c r="A6" s="31"/>
      <c r="B6" s="32"/>
      <c r="C6" s="9" t="s">
        <v>51</v>
      </c>
      <c r="D6" s="9"/>
      <c r="E6" s="9" t="s">
        <v>52</v>
      </c>
      <c r="F6" s="9"/>
      <c r="G6" s="9"/>
      <c r="H6" s="9"/>
      <c r="I6" s="9"/>
      <c r="J6" s="10"/>
      <c r="K6" s="96" t="s">
        <v>11</v>
      </c>
      <c r="L6" s="110" t="s">
        <v>11</v>
      </c>
      <c r="M6" s="116" t="s">
        <v>11</v>
      </c>
      <c r="N6" s="114" t="s">
        <v>123</v>
      </c>
      <c r="O6" s="132"/>
      <c r="P6" s="132"/>
      <c r="Q6" s="132"/>
      <c r="R6" s="132"/>
    </row>
    <row r="7" spans="1:18" s="7" customFormat="1" ht="15.75" customHeight="1">
      <c r="A7" s="151" t="s">
        <v>62</v>
      </c>
      <c r="B7" s="164" t="s">
        <v>13</v>
      </c>
      <c r="C7" s="33">
        <v>1</v>
      </c>
      <c r="D7" s="156" t="s">
        <v>28</v>
      </c>
      <c r="E7" s="148"/>
      <c r="F7" s="148"/>
      <c r="G7" s="148"/>
      <c r="H7" s="148"/>
      <c r="I7" s="148"/>
      <c r="J7" s="89" t="s">
        <v>63</v>
      </c>
      <c r="K7" s="97">
        <f aca="true" t="shared" si="0" ref="K7:Q7">K8+K12</f>
        <v>187101</v>
      </c>
      <c r="L7" s="112">
        <f t="shared" si="0"/>
        <v>165552</v>
      </c>
      <c r="M7" s="179">
        <f t="shared" si="0"/>
        <v>160475</v>
      </c>
      <c r="N7" s="97">
        <f t="shared" si="0"/>
        <v>164199</v>
      </c>
      <c r="O7" s="98">
        <f t="shared" si="0"/>
        <v>199181</v>
      </c>
      <c r="P7" s="98">
        <f t="shared" si="0"/>
        <v>200777</v>
      </c>
      <c r="Q7" s="98">
        <f t="shared" si="0"/>
        <v>179456</v>
      </c>
      <c r="R7" s="98">
        <f>R8+R12</f>
        <v>169745</v>
      </c>
    </row>
    <row r="8" spans="1:18" s="12" customFormat="1" ht="15.75" customHeight="1">
      <c r="A8" s="152"/>
      <c r="B8" s="164"/>
      <c r="C8" s="34" t="s">
        <v>64</v>
      </c>
      <c r="D8" s="35"/>
      <c r="E8" s="142" t="s">
        <v>0</v>
      </c>
      <c r="F8" s="142"/>
      <c r="G8" s="142"/>
      <c r="H8" s="142"/>
      <c r="I8" s="138"/>
      <c r="J8" s="89" t="s">
        <v>65</v>
      </c>
      <c r="K8" s="97">
        <f aca="true" t="shared" si="1" ref="K8:Q8">K9+K10+K11</f>
        <v>140254</v>
      </c>
      <c r="L8" s="112">
        <f t="shared" si="1"/>
        <v>129537</v>
      </c>
      <c r="M8" s="179">
        <f t="shared" si="1"/>
        <v>133356</v>
      </c>
      <c r="N8" s="97">
        <f t="shared" si="1"/>
        <v>133846</v>
      </c>
      <c r="O8" s="98">
        <f t="shared" si="1"/>
        <v>133600</v>
      </c>
      <c r="P8" s="98">
        <f t="shared" si="1"/>
        <v>131800</v>
      </c>
      <c r="Q8" s="98">
        <f t="shared" si="1"/>
        <v>133000</v>
      </c>
      <c r="R8" s="98">
        <f>R9+R10+R11</f>
        <v>133000</v>
      </c>
    </row>
    <row r="9" spans="1:18" s="12" customFormat="1" ht="15.75" customHeight="1">
      <c r="A9" s="152"/>
      <c r="B9" s="164"/>
      <c r="C9" s="36"/>
      <c r="D9" s="13"/>
      <c r="E9" s="37" t="s">
        <v>66</v>
      </c>
      <c r="F9" s="142" t="s">
        <v>4</v>
      </c>
      <c r="G9" s="142"/>
      <c r="H9" s="142"/>
      <c r="I9" s="142"/>
      <c r="J9" s="150"/>
      <c r="K9" s="97">
        <v>100651</v>
      </c>
      <c r="L9" s="109">
        <v>93070</v>
      </c>
      <c r="M9" s="179">
        <v>98226</v>
      </c>
      <c r="N9" s="97">
        <v>95169</v>
      </c>
      <c r="O9" s="97">
        <v>95000</v>
      </c>
      <c r="P9" s="97">
        <v>92800</v>
      </c>
      <c r="Q9" s="97">
        <v>96700</v>
      </c>
      <c r="R9" s="97">
        <v>96700</v>
      </c>
    </row>
    <row r="10" spans="1:18" s="12" customFormat="1" ht="15.75" customHeight="1">
      <c r="A10" s="152"/>
      <c r="B10" s="164"/>
      <c r="C10" s="36"/>
      <c r="D10" s="13"/>
      <c r="E10" s="37" t="s">
        <v>67</v>
      </c>
      <c r="F10" s="142" t="s">
        <v>1</v>
      </c>
      <c r="G10" s="142"/>
      <c r="H10" s="142"/>
      <c r="I10" s="138"/>
      <c r="J10" s="89" t="s">
        <v>68</v>
      </c>
      <c r="K10" s="97"/>
      <c r="L10" s="109"/>
      <c r="M10" s="179"/>
      <c r="N10" s="97"/>
      <c r="O10" s="98"/>
      <c r="P10" s="98"/>
      <c r="Q10" s="98"/>
      <c r="R10" s="98"/>
    </row>
    <row r="11" spans="1:18" s="12" customFormat="1" ht="15.75" customHeight="1">
      <c r="A11" s="152"/>
      <c r="B11" s="164"/>
      <c r="C11" s="36"/>
      <c r="D11" s="13"/>
      <c r="E11" s="37" t="s">
        <v>69</v>
      </c>
      <c r="F11" s="142" t="s">
        <v>2</v>
      </c>
      <c r="G11" s="142"/>
      <c r="H11" s="142"/>
      <c r="I11" s="142"/>
      <c r="J11" s="150"/>
      <c r="K11" s="97">
        <v>39603</v>
      </c>
      <c r="L11" s="109">
        <v>36467</v>
      </c>
      <c r="M11" s="179">
        <v>35130</v>
      </c>
      <c r="N11" s="97">
        <v>38677</v>
      </c>
      <c r="O11" s="98">
        <v>38600</v>
      </c>
      <c r="P11" s="98">
        <v>39000</v>
      </c>
      <c r="Q11" s="98">
        <v>36300</v>
      </c>
      <c r="R11" s="98">
        <v>36300</v>
      </c>
    </row>
    <row r="12" spans="1:18" s="12" customFormat="1" ht="15.75" customHeight="1">
      <c r="A12" s="152"/>
      <c r="B12" s="164"/>
      <c r="C12" s="34" t="s">
        <v>70</v>
      </c>
      <c r="D12" s="35"/>
      <c r="E12" s="142" t="s">
        <v>3</v>
      </c>
      <c r="F12" s="142"/>
      <c r="G12" s="142"/>
      <c r="H12" s="142"/>
      <c r="I12" s="142"/>
      <c r="J12" s="150"/>
      <c r="K12" s="97">
        <f aca="true" t="shared" si="2" ref="K12:Q12">K13+K14</f>
        <v>46847</v>
      </c>
      <c r="L12" s="112">
        <f t="shared" si="2"/>
        <v>36015</v>
      </c>
      <c r="M12" s="179">
        <f t="shared" si="2"/>
        <v>27119</v>
      </c>
      <c r="N12" s="97">
        <f t="shared" si="2"/>
        <v>30353</v>
      </c>
      <c r="O12" s="98">
        <f t="shared" si="2"/>
        <v>65581</v>
      </c>
      <c r="P12" s="98">
        <f t="shared" si="2"/>
        <v>68977</v>
      </c>
      <c r="Q12" s="98">
        <f t="shared" si="2"/>
        <v>46456</v>
      </c>
      <c r="R12" s="98">
        <f>R13+R14</f>
        <v>36745</v>
      </c>
    </row>
    <row r="13" spans="1:18" s="12" customFormat="1" ht="15.75" customHeight="1">
      <c r="A13" s="152"/>
      <c r="B13" s="164"/>
      <c r="C13" s="38"/>
      <c r="D13" s="14"/>
      <c r="E13" s="39" t="s">
        <v>66</v>
      </c>
      <c r="F13" s="136" t="s">
        <v>5</v>
      </c>
      <c r="G13" s="136"/>
      <c r="H13" s="136"/>
      <c r="I13" s="136"/>
      <c r="J13" s="168"/>
      <c r="K13" s="97">
        <v>46661</v>
      </c>
      <c r="L13" s="109">
        <v>35854</v>
      </c>
      <c r="M13" s="179">
        <v>27021</v>
      </c>
      <c r="N13" s="97">
        <v>30198</v>
      </c>
      <c r="O13" s="98">
        <v>32407</v>
      </c>
      <c r="P13" s="98">
        <v>35191</v>
      </c>
      <c r="Q13" s="98">
        <v>36774</v>
      </c>
      <c r="R13" s="98">
        <v>36545</v>
      </c>
    </row>
    <row r="14" spans="1:18" s="12" customFormat="1" ht="15.75" customHeight="1">
      <c r="A14" s="152"/>
      <c r="B14" s="164"/>
      <c r="C14" s="40"/>
      <c r="D14" s="23"/>
      <c r="E14" s="37" t="s">
        <v>67</v>
      </c>
      <c r="F14" s="142" t="s">
        <v>2</v>
      </c>
      <c r="G14" s="142"/>
      <c r="H14" s="142"/>
      <c r="I14" s="142"/>
      <c r="J14" s="150"/>
      <c r="K14" s="97">
        <v>186</v>
      </c>
      <c r="L14" s="109">
        <v>161</v>
      </c>
      <c r="M14" s="179">
        <v>98</v>
      </c>
      <c r="N14" s="97">
        <v>155</v>
      </c>
      <c r="O14" s="98">
        <v>33174</v>
      </c>
      <c r="P14" s="98">
        <v>33786</v>
      </c>
      <c r="Q14" s="98">
        <v>9682</v>
      </c>
      <c r="R14" s="98">
        <v>200</v>
      </c>
    </row>
    <row r="15" spans="1:18" s="12" customFormat="1" ht="15.75" customHeight="1">
      <c r="A15" s="152"/>
      <c r="B15" s="164" t="s">
        <v>14</v>
      </c>
      <c r="C15" s="41" t="s">
        <v>71</v>
      </c>
      <c r="D15" s="142" t="s">
        <v>29</v>
      </c>
      <c r="E15" s="142"/>
      <c r="F15" s="142"/>
      <c r="G15" s="142"/>
      <c r="H15" s="142"/>
      <c r="I15" s="142"/>
      <c r="J15" s="89" t="s">
        <v>72</v>
      </c>
      <c r="K15" s="97">
        <f aca="true" t="shared" si="3" ref="K15:Q15">K16+K20</f>
        <v>115703</v>
      </c>
      <c r="L15" s="112">
        <f t="shared" si="3"/>
        <v>106665</v>
      </c>
      <c r="M15" s="179">
        <f t="shared" si="3"/>
        <v>97343</v>
      </c>
      <c r="N15" s="97">
        <f t="shared" si="3"/>
        <v>117059</v>
      </c>
      <c r="O15" s="98">
        <f t="shared" si="3"/>
        <v>104815</v>
      </c>
      <c r="P15" s="98">
        <f t="shared" si="3"/>
        <v>110582</v>
      </c>
      <c r="Q15" s="98">
        <f t="shared" si="3"/>
        <v>114188</v>
      </c>
      <c r="R15" s="98">
        <f>R16+R20</f>
        <v>127963</v>
      </c>
    </row>
    <row r="16" spans="1:18" s="12" customFormat="1" ht="15.75" customHeight="1">
      <c r="A16" s="152"/>
      <c r="B16" s="164"/>
      <c r="C16" s="34" t="s">
        <v>64</v>
      </c>
      <c r="D16" s="35"/>
      <c r="E16" s="142" t="s">
        <v>6</v>
      </c>
      <c r="F16" s="142"/>
      <c r="G16" s="142"/>
      <c r="H16" s="142"/>
      <c r="I16" s="142"/>
      <c r="J16" s="150"/>
      <c r="K16" s="97">
        <f aca="true" t="shared" si="4" ref="K16:Q16">K17+K19</f>
        <v>92439</v>
      </c>
      <c r="L16" s="112">
        <f t="shared" si="4"/>
        <v>91775</v>
      </c>
      <c r="M16" s="179">
        <f t="shared" si="4"/>
        <v>90072</v>
      </c>
      <c r="N16" s="97">
        <f t="shared" si="4"/>
        <v>99052</v>
      </c>
      <c r="O16" s="98">
        <f t="shared" si="4"/>
        <v>100000</v>
      </c>
      <c r="P16" s="98">
        <f t="shared" si="4"/>
        <v>100500</v>
      </c>
      <c r="Q16" s="98">
        <f t="shared" si="4"/>
        <v>101600</v>
      </c>
      <c r="R16" s="98">
        <f>R17+R19</f>
        <v>101600</v>
      </c>
    </row>
    <row r="17" spans="1:18" s="12" customFormat="1" ht="15.75" customHeight="1">
      <c r="A17" s="152"/>
      <c r="B17" s="164"/>
      <c r="C17" s="38"/>
      <c r="D17" s="14"/>
      <c r="E17" s="39" t="s">
        <v>66</v>
      </c>
      <c r="F17" s="136" t="s">
        <v>7</v>
      </c>
      <c r="G17" s="142"/>
      <c r="H17" s="142"/>
      <c r="I17" s="142"/>
      <c r="J17" s="150"/>
      <c r="K17" s="97">
        <v>14896</v>
      </c>
      <c r="L17" s="109">
        <v>15556</v>
      </c>
      <c r="M17" s="179">
        <v>15553</v>
      </c>
      <c r="N17" s="97">
        <v>16075</v>
      </c>
      <c r="O17" s="98">
        <v>16000</v>
      </c>
      <c r="P17" s="98">
        <v>16000</v>
      </c>
      <c r="Q17" s="98">
        <v>16000</v>
      </c>
      <c r="R17" s="98">
        <v>16000</v>
      </c>
    </row>
    <row r="18" spans="1:18" s="12" customFormat="1" ht="15.75" customHeight="1">
      <c r="A18" s="152"/>
      <c r="B18" s="164"/>
      <c r="C18" s="42"/>
      <c r="D18" s="43"/>
      <c r="E18" s="25"/>
      <c r="F18" s="44"/>
      <c r="G18" s="143" t="s">
        <v>30</v>
      </c>
      <c r="H18" s="138"/>
      <c r="I18" s="138"/>
      <c r="J18" s="139"/>
      <c r="K18" s="97"/>
      <c r="L18" s="109"/>
      <c r="M18" s="179"/>
      <c r="N18" s="97"/>
      <c r="O18" s="98"/>
      <c r="P18" s="98"/>
      <c r="Q18" s="98"/>
      <c r="R18" s="98"/>
    </row>
    <row r="19" spans="1:18" s="12" customFormat="1" ht="15.75" customHeight="1">
      <c r="A19" s="152"/>
      <c r="B19" s="164"/>
      <c r="C19" s="40"/>
      <c r="D19" s="23"/>
      <c r="E19" s="37" t="s">
        <v>67</v>
      </c>
      <c r="F19" s="142" t="s">
        <v>2</v>
      </c>
      <c r="G19" s="142"/>
      <c r="H19" s="138"/>
      <c r="I19" s="138"/>
      <c r="J19" s="139"/>
      <c r="K19" s="97">
        <v>77543</v>
      </c>
      <c r="L19" s="109">
        <v>76219</v>
      </c>
      <c r="M19" s="179">
        <v>74519</v>
      </c>
      <c r="N19" s="97">
        <v>82977</v>
      </c>
      <c r="O19" s="98">
        <v>84000</v>
      </c>
      <c r="P19" s="98">
        <v>84500</v>
      </c>
      <c r="Q19" s="98">
        <v>85600</v>
      </c>
      <c r="R19" s="98">
        <v>85600</v>
      </c>
    </row>
    <row r="20" spans="1:18" s="12" customFormat="1" ht="15.75" customHeight="1">
      <c r="A20" s="152"/>
      <c r="B20" s="164"/>
      <c r="C20" s="34" t="s">
        <v>70</v>
      </c>
      <c r="D20" s="35"/>
      <c r="E20" s="142" t="s">
        <v>8</v>
      </c>
      <c r="F20" s="142"/>
      <c r="G20" s="142"/>
      <c r="H20" s="142"/>
      <c r="I20" s="142"/>
      <c r="J20" s="150"/>
      <c r="K20" s="97">
        <f aca="true" t="shared" si="5" ref="K20:Q20">K21+K23</f>
        <v>23264</v>
      </c>
      <c r="L20" s="112">
        <f t="shared" si="5"/>
        <v>14890</v>
      </c>
      <c r="M20" s="179">
        <f t="shared" si="5"/>
        <v>7271</v>
      </c>
      <c r="N20" s="97">
        <f t="shared" si="5"/>
        <v>18007</v>
      </c>
      <c r="O20" s="98">
        <f t="shared" si="5"/>
        <v>4815</v>
      </c>
      <c r="P20" s="98">
        <f t="shared" si="5"/>
        <v>10082</v>
      </c>
      <c r="Q20" s="98">
        <f t="shared" si="5"/>
        <v>12588</v>
      </c>
      <c r="R20" s="98">
        <f>R21+R23</f>
        <v>26363</v>
      </c>
    </row>
    <row r="21" spans="1:18" s="12" customFormat="1" ht="15.75" customHeight="1">
      <c r="A21" s="152"/>
      <c r="B21" s="164"/>
      <c r="C21" s="38"/>
      <c r="D21" s="14"/>
      <c r="E21" s="39" t="s">
        <v>66</v>
      </c>
      <c r="F21" s="136" t="s">
        <v>9</v>
      </c>
      <c r="G21" s="142"/>
      <c r="H21" s="142"/>
      <c r="I21" s="142"/>
      <c r="J21" s="150"/>
      <c r="K21" s="97">
        <v>18929</v>
      </c>
      <c r="L21" s="109">
        <v>8322</v>
      </c>
      <c r="M21" s="179">
        <v>2198</v>
      </c>
      <c r="N21" s="97">
        <v>966</v>
      </c>
      <c r="O21" s="98">
        <v>4815</v>
      </c>
      <c r="P21" s="98">
        <v>10082</v>
      </c>
      <c r="Q21" s="98">
        <v>12588</v>
      </c>
      <c r="R21" s="98">
        <v>12130</v>
      </c>
    </row>
    <row r="22" spans="1:18" s="12" customFormat="1" ht="15.75" customHeight="1">
      <c r="A22" s="152"/>
      <c r="B22" s="164"/>
      <c r="C22" s="45"/>
      <c r="D22" s="19"/>
      <c r="E22" s="46"/>
      <c r="F22" s="20"/>
      <c r="G22" s="143" t="s">
        <v>31</v>
      </c>
      <c r="H22" s="148"/>
      <c r="I22" s="148"/>
      <c r="J22" s="149"/>
      <c r="K22" s="97"/>
      <c r="L22" s="109"/>
      <c r="M22" s="179"/>
      <c r="N22" s="97"/>
      <c r="O22" s="98"/>
      <c r="P22" s="98"/>
      <c r="Q22" s="98"/>
      <c r="R22" s="98"/>
    </row>
    <row r="23" spans="1:18" s="12" customFormat="1" ht="15.75" customHeight="1">
      <c r="A23" s="152"/>
      <c r="B23" s="164"/>
      <c r="C23" s="40"/>
      <c r="D23" s="23"/>
      <c r="E23" s="37" t="s">
        <v>67</v>
      </c>
      <c r="F23" s="142" t="s">
        <v>2</v>
      </c>
      <c r="G23" s="142"/>
      <c r="H23" s="138"/>
      <c r="I23" s="138"/>
      <c r="J23" s="139"/>
      <c r="K23" s="97">
        <v>4335</v>
      </c>
      <c r="L23" s="109">
        <v>6568</v>
      </c>
      <c r="M23" s="179">
        <v>5073</v>
      </c>
      <c r="N23" s="97">
        <v>17041</v>
      </c>
      <c r="O23" s="97"/>
      <c r="P23" s="97"/>
      <c r="Q23" s="97"/>
      <c r="R23" s="97">
        <v>14233</v>
      </c>
    </row>
    <row r="24" spans="1:18" s="12" customFormat="1" ht="15.75" customHeight="1">
      <c r="A24" s="153"/>
      <c r="B24" s="47"/>
      <c r="C24" s="48" t="s">
        <v>73</v>
      </c>
      <c r="D24" s="21"/>
      <c r="E24" s="142" t="s">
        <v>32</v>
      </c>
      <c r="F24" s="142"/>
      <c r="G24" s="11"/>
      <c r="H24" s="142" t="s">
        <v>74</v>
      </c>
      <c r="I24" s="142"/>
      <c r="J24" s="89" t="s">
        <v>75</v>
      </c>
      <c r="K24" s="97">
        <f aca="true" t="shared" si="6" ref="K24:Q24">K7-K15</f>
        <v>71398</v>
      </c>
      <c r="L24" s="117">
        <f t="shared" si="6"/>
        <v>58887</v>
      </c>
      <c r="M24" s="180">
        <f t="shared" si="6"/>
        <v>63132</v>
      </c>
      <c r="N24" s="101">
        <f t="shared" si="6"/>
        <v>47140</v>
      </c>
      <c r="O24" s="181">
        <f t="shared" si="6"/>
        <v>94366</v>
      </c>
      <c r="P24" s="181">
        <f t="shared" si="6"/>
        <v>90195</v>
      </c>
      <c r="Q24" s="181">
        <f t="shared" si="6"/>
        <v>65268</v>
      </c>
      <c r="R24" s="181">
        <f>R7-R15</f>
        <v>41782</v>
      </c>
    </row>
    <row r="25" spans="1:18" s="12" customFormat="1" ht="15.75" customHeight="1">
      <c r="A25" s="151" t="s">
        <v>59</v>
      </c>
      <c r="B25" s="164" t="s">
        <v>16</v>
      </c>
      <c r="C25" s="33">
        <v>1</v>
      </c>
      <c r="D25" s="49"/>
      <c r="E25" s="142" t="s">
        <v>16</v>
      </c>
      <c r="F25" s="138"/>
      <c r="G25" s="138"/>
      <c r="H25" s="138"/>
      <c r="I25" s="138"/>
      <c r="J25" s="90" t="s">
        <v>76</v>
      </c>
      <c r="K25" s="99">
        <f aca="true" t="shared" si="7" ref="K25:Q25">SUM(K26:K33)</f>
        <v>124685</v>
      </c>
      <c r="L25" s="118">
        <f t="shared" si="7"/>
        <v>97300</v>
      </c>
      <c r="M25" s="182">
        <f t="shared" si="7"/>
        <v>259046</v>
      </c>
      <c r="N25" s="99">
        <f t="shared" si="7"/>
        <v>521100</v>
      </c>
      <c r="O25" s="183">
        <f t="shared" si="7"/>
        <v>530300</v>
      </c>
      <c r="P25" s="183">
        <f t="shared" si="7"/>
        <v>216596</v>
      </c>
      <c r="Q25" s="183">
        <f t="shared" si="7"/>
        <v>35075</v>
      </c>
      <c r="R25" s="183">
        <f>SUM(R26:R33)</f>
        <v>93068</v>
      </c>
    </row>
    <row r="26" spans="1:18" s="12" customFormat="1" ht="15.75" customHeight="1">
      <c r="A26" s="154"/>
      <c r="B26" s="164"/>
      <c r="C26" s="50" t="s">
        <v>64</v>
      </c>
      <c r="D26" s="51"/>
      <c r="E26" s="142" t="s">
        <v>33</v>
      </c>
      <c r="F26" s="138"/>
      <c r="G26" s="138"/>
      <c r="H26" s="138"/>
      <c r="I26" s="138"/>
      <c r="J26" s="139"/>
      <c r="K26" s="98"/>
      <c r="L26" s="112"/>
      <c r="M26" s="179">
        <v>59600</v>
      </c>
      <c r="N26" s="97">
        <v>521100</v>
      </c>
      <c r="O26" s="98">
        <v>530300</v>
      </c>
      <c r="P26" s="98">
        <v>213000</v>
      </c>
      <c r="Q26" s="98"/>
      <c r="R26" s="98"/>
    </row>
    <row r="27" spans="1:18" s="12" customFormat="1" ht="15.75" customHeight="1">
      <c r="A27" s="154"/>
      <c r="B27" s="164"/>
      <c r="C27" s="52"/>
      <c r="D27" s="94"/>
      <c r="E27" s="143" t="s">
        <v>116</v>
      </c>
      <c r="F27" s="142"/>
      <c r="G27" s="142"/>
      <c r="H27" s="142"/>
      <c r="I27" s="142"/>
      <c r="J27" s="150"/>
      <c r="K27" s="98"/>
      <c r="L27" s="112"/>
      <c r="M27" s="179"/>
      <c r="N27" s="97"/>
      <c r="O27" s="98"/>
      <c r="P27" s="98"/>
      <c r="Q27" s="98"/>
      <c r="R27" s="98"/>
    </row>
    <row r="28" spans="1:18" s="12" customFormat="1" ht="15.75" customHeight="1">
      <c r="A28" s="154"/>
      <c r="B28" s="164"/>
      <c r="C28" s="50" t="s">
        <v>70</v>
      </c>
      <c r="D28" s="51"/>
      <c r="E28" s="142" t="s">
        <v>34</v>
      </c>
      <c r="F28" s="138"/>
      <c r="G28" s="138"/>
      <c r="H28" s="138"/>
      <c r="I28" s="138"/>
      <c r="J28" s="139"/>
      <c r="K28" s="98">
        <v>124685</v>
      </c>
      <c r="L28" s="112">
        <v>62957</v>
      </c>
      <c r="M28" s="179">
        <v>26512</v>
      </c>
      <c r="N28" s="97"/>
      <c r="O28" s="98"/>
      <c r="P28" s="98">
        <v>3596</v>
      </c>
      <c r="Q28" s="98">
        <v>35075</v>
      </c>
      <c r="R28" s="98">
        <v>67425</v>
      </c>
    </row>
    <row r="29" spans="1:18" s="12" customFormat="1" ht="15.75" customHeight="1">
      <c r="A29" s="154"/>
      <c r="B29" s="164"/>
      <c r="C29" s="50" t="s">
        <v>53</v>
      </c>
      <c r="D29" s="51"/>
      <c r="E29" s="142" t="s">
        <v>35</v>
      </c>
      <c r="F29" s="138"/>
      <c r="G29" s="138"/>
      <c r="H29" s="138"/>
      <c r="I29" s="138"/>
      <c r="J29" s="139"/>
      <c r="K29" s="98"/>
      <c r="L29" s="112"/>
      <c r="M29" s="179"/>
      <c r="N29" s="97"/>
      <c r="O29" s="98"/>
      <c r="P29" s="98"/>
      <c r="Q29" s="98"/>
      <c r="R29" s="98"/>
    </row>
    <row r="30" spans="1:18" s="12" customFormat="1" ht="15.75" customHeight="1">
      <c r="A30" s="154"/>
      <c r="B30" s="164"/>
      <c r="C30" s="50" t="s">
        <v>54</v>
      </c>
      <c r="D30" s="51"/>
      <c r="E30" s="142" t="s">
        <v>18</v>
      </c>
      <c r="F30" s="138"/>
      <c r="G30" s="138"/>
      <c r="H30" s="138"/>
      <c r="I30" s="138"/>
      <c r="J30" s="139"/>
      <c r="K30" s="98"/>
      <c r="L30" s="112"/>
      <c r="M30" s="179"/>
      <c r="N30" s="97"/>
      <c r="O30" s="98"/>
      <c r="P30" s="98"/>
      <c r="Q30" s="98"/>
      <c r="R30" s="98"/>
    </row>
    <row r="31" spans="1:18" s="12" customFormat="1" ht="15.75" customHeight="1">
      <c r="A31" s="154"/>
      <c r="B31" s="164"/>
      <c r="C31" s="50" t="s">
        <v>55</v>
      </c>
      <c r="D31" s="51"/>
      <c r="E31" s="142" t="s">
        <v>17</v>
      </c>
      <c r="F31" s="138"/>
      <c r="G31" s="138"/>
      <c r="H31" s="138"/>
      <c r="I31" s="138"/>
      <c r="J31" s="139"/>
      <c r="K31" s="98">
        <v>0</v>
      </c>
      <c r="L31" s="112">
        <v>34343</v>
      </c>
      <c r="M31" s="179">
        <v>172934</v>
      </c>
      <c r="N31" s="97"/>
      <c r="O31" s="98"/>
      <c r="P31" s="98"/>
      <c r="Q31" s="98"/>
      <c r="R31" s="98"/>
    </row>
    <row r="32" spans="1:18" s="12" customFormat="1" ht="15.75" customHeight="1">
      <c r="A32" s="154"/>
      <c r="B32" s="164"/>
      <c r="C32" s="50" t="s">
        <v>56</v>
      </c>
      <c r="D32" s="51"/>
      <c r="E32" s="142" t="s">
        <v>19</v>
      </c>
      <c r="F32" s="138"/>
      <c r="G32" s="138"/>
      <c r="H32" s="138"/>
      <c r="I32" s="138"/>
      <c r="J32" s="139"/>
      <c r="K32" s="98"/>
      <c r="L32" s="112"/>
      <c r="M32" s="179"/>
      <c r="N32" s="97"/>
      <c r="O32" s="98"/>
      <c r="P32" s="98"/>
      <c r="Q32" s="98"/>
      <c r="R32" s="98"/>
    </row>
    <row r="33" spans="1:18" s="12" customFormat="1" ht="15.75" customHeight="1">
      <c r="A33" s="154"/>
      <c r="B33" s="164"/>
      <c r="C33" s="50" t="s">
        <v>57</v>
      </c>
      <c r="D33" s="51"/>
      <c r="E33" s="142" t="s">
        <v>2</v>
      </c>
      <c r="F33" s="138"/>
      <c r="G33" s="138"/>
      <c r="H33" s="138"/>
      <c r="I33" s="138"/>
      <c r="J33" s="139"/>
      <c r="K33" s="98"/>
      <c r="L33" s="112"/>
      <c r="M33" s="179"/>
      <c r="N33" s="97"/>
      <c r="O33" s="98"/>
      <c r="P33" s="98"/>
      <c r="Q33" s="98"/>
      <c r="R33" s="98">
        <v>25643</v>
      </c>
    </row>
    <row r="34" spans="1:18" s="12" customFormat="1" ht="15.75" customHeight="1">
      <c r="A34" s="154"/>
      <c r="B34" s="164" t="s">
        <v>20</v>
      </c>
      <c r="C34" s="41" t="s">
        <v>77</v>
      </c>
      <c r="D34" s="49"/>
      <c r="E34" s="142" t="s">
        <v>20</v>
      </c>
      <c r="F34" s="138"/>
      <c r="G34" s="138"/>
      <c r="H34" s="138"/>
      <c r="I34" s="138"/>
      <c r="J34" s="90" t="s">
        <v>78</v>
      </c>
      <c r="K34" s="98">
        <f aca="true" t="shared" si="8" ref="K34:Q34">K35+K37+K38+K39+K40</f>
        <v>196083</v>
      </c>
      <c r="L34" s="112">
        <f t="shared" si="8"/>
        <v>156187</v>
      </c>
      <c r="M34" s="179">
        <f t="shared" si="8"/>
        <v>297669</v>
      </c>
      <c r="N34" s="97">
        <f t="shared" si="8"/>
        <v>521659</v>
      </c>
      <c r="O34" s="98">
        <f t="shared" si="8"/>
        <v>530851</v>
      </c>
      <c r="P34" s="98">
        <f t="shared" si="8"/>
        <v>220711</v>
      </c>
      <c r="Q34" s="98">
        <f t="shared" si="8"/>
        <v>70151</v>
      </c>
      <c r="R34" s="98">
        <f>R35+R37+R38+R39+R40</f>
        <v>134850</v>
      </c>
    </row>
    <row r="35" spans="1:18" s="12" customFormat="1" ht="15.75" customHeight="1">
      <c r="A35" s="154"/>
      <c r="B35" s="164"/>
      <c r="C35" s="50" t="s">
        <v>79</v>
      </c>
      <c r="D35" s="51"/>
      <c r="E35" s="136" t="s">
        <v>21</v>
      </c>
      <c r="F35" s="137"/>
      <c r="G35" s="138"/>
      <c r="H35" s="138"/>
      <c r="I35" s="138"/>
      <c r="J35" s="139"/>
      <c r="K35" s="98">
        <v>8100</v>
      </c>
      <c r="L35" s="112">
        <v>39160</v>
      </c>
      <c r="M35" s="179">
        <v>244646</v>
      </c>
      <c r="N35" s="97">
        <v>521659</v>
      </c>
      <c r="O35" s="98">
        <v>530851</v>
      </c>
      <c r="P35" s="98">
        <v>213518</v>
      </c>
      <c r="Q35" s="98"/>
      <c r="R35" s="98"/>
    </row>
    <row r="36" spans="1:18" s="12" customFormat="1" ht="15.75" customHeight="1">
      <c r="A36" s="154"/>
      <c r="B36" s="164"/>
      <c r="C36" s="52"/>
      <c r="D36" s="53"/>
      <c r="E36" s="19"/>
      <c r="F36" s="20"/>
      <c r="G36" s="143" t="s">
        <v>22</v>
      </c>
      <c r="H36" s="148"/>
      <c r="I36" s="148"/>
      <c r="J36" s="149"/>
      <c r="K36" s="100"/>
      <c r="L36" s="119"/>
      <c r="M36" s="184"/>
      <c r="N36" s="100"/>
      <c r="O36" s="185"/>
      <c r="P36" s="185"/>
      <c r="Q36" s="185"/>
      <c r="R36" s="185"/>
    </row>
    <row r="37" spans="1:18" s="12" customFormat="1" ht="15.75" customHeight="1">
      <c r="A37" s="154"/>
      <c r="B37" s="164"/>
      <c r="C37" s="50" t="s">
        <v>80</v>
      </c>
      <c r="D37" s="51"/>
      <c r="E37" s="142" t="s">
        <v>36</v>
      </c>
      <c r="F37" s="138"/>
      <c r="G37" s="138"/>
      <c r="H37" s="138"/>
      <c r="I37" s="138"/>
      <c r="J37" s="90" t="s">
        <v>81</v>
      </c>
      <c r="K37" s="99">
        <v>187983</v>
      </c>
      <c r="L37" s="120">
        <v>117027</v>
      </c>
      <c r="M37" s="182">
        <v>53023</v>
      </c>
      <c r="N37" s="99"/>
      <c r="O37" s="183"/>
      <c r="P37" s="183">
        <v>7193</v>
      </c>
      <c r="Q37" s="183">
        <v>70151</v>
      </c>
      <c r="R37" s="183">
        <v>134850</v>
      </c>
    </row>
    <row r="38" spans="1:18" s="12" customFormat="1" ht="15.75" customHeight="1">
      <c r="A38" s="154"/>
      <c r="B38" s="164"/>
      <c r="C38" s="50" t="s">
        <v>53</v>
      </c>
      <c r="D38" s="51"/>
      <c r="E38" s="142" t="s">
        <v>37</v>
      </c>
      <c r="F38" s="138"/>
      <c r="G38" s="138"/>
      <c r="H38" s="138"/>
      <c r="I38" s="138"/>
      <c r="J38" s="139"/>
      <c r="K38" s="99"/>
      <c r="L38" s="118"/>
      <c r="M38" s="182"/>
      <c r="N38" s="99"/>
      <c r="O38" s="183"/>
      <c r="P38" s="183"/>
      <c r="Q38" s="183"/>
      <c r="R38" s="183"/>
    </row>
    <row r="39" spans="1:18" s="12" customFormat="1" ht="15.75" customHeight="1">
      <c r="A39" s="154"/>
      <c r="B39" s="164"/>
      <c r="C39" s="50" t="s">
        <v>54</v>
      </c>
      <c r="D39" s="51"/>
      <c r="E39" s="142" t="s">
        <v>38</v>
      </c>
      <c r="F39" s="138"/>
      <c r="G39" s="138"/>
      <c r="H39" s="138"/>
      <c r="I39" s="138"/>
      <c r="J39" s="139"/>
      <c r="K39" s="99"/>
      <c r="L39" s="118"/>
      <c r="M39" s="182"/>
      <c r="N39" s="99"/>
      <c r="O39" s="183"/>
      <c r="P39" s="183"/>
      <c r="Q39" s="183"/>
      <c r="R39" s="183"/>
    </row>
    <row r="40" spans="1:18" s="12" customFormat="1" ht="15.75" customHeight="1">
      <c r="A40" s="154"/>
      <c r="B40" s="164"/>
      <c r="C40" s="50" t="s">
        <v>55</v>
      </c>
      <c r="D40" s="51"/>
      <c r="E40" s="142" t="s">
        <v>2</v>
      </c>
      <c r="F40" s="138"/>
      <c r="G40" s="138"/>
      <c r="H40" s="138"/>
      <c r="I40" s="138"/>
      <c r="J40" s="139"/>
      <c r="K40" s="99"/>
      <c r="L40" s="118"/>
      <c r="M40" s="182"/>
      <c r="N40" s="99"/>
      <c r="O40" s="183"/>
      <c r="P40" s="183"/>
      <c r="Q40" s="183"/>
      <c r="R40" s="183"/>
    </row>
    <row r="41" spans="1:18" s="12" customFormat="1" ht="15.75" customHeight="1">
      <c r="A41" s="155"/>
      <c r="B41" s="54"/>
      <c r="C41" s="48" t="s">
        <v>82</v>
      </c>
      <c r="D41" s="21"/>
      <c r="E41" s="142" t="s">
        <v>32</v>
      </c>
      <c r="F41" s="142"/>
      <c r="G41" s="11"/>
      <c r="H41" s="142" t="s">
        <v>83</v>
      </c>
      <c r="I41" s="142"/>
      <c r="J41" s="89" t="s">
        <v>84</v>
      </c>
      <c r="K41" s="101">
        <f aca="true" t="shared" si="9" ref="K41:Q41">K25-K34</f>
        <v>-71398</v>
      </c>
      <c r="L41" s="117">
        <f t="shared" si="9"/>
        <v>-58887</v>
      </c>
      <c r="M41" s="179">
        <f t="shared" si="9"/>
        <v>-38623</v>
      </c>
      <c r="N41" s="97">
        <f t="shared" si="9"/>
        <v>-559</v>
      </c>
      <c r="O41" s="98">
        <f t="shared" si="9"/>
        <v>-551</v>
      </c>
      <c r="P41" s="98">
        <f t="shared" si="9"/>
        <v>-4115</v>
      </c>
      <c r="Q41" s="98">
        <f t="shared" si="9"/>
        <v>-35076</v>
      </c>
      <c r="R41" s="98">
        <f>R25-R34</f>
        <v>-41782</v>
      </c>
    </row>
    <row r="42" spans="1:18" s="12" customFormat="1" ht="15.75" customHeight="1">
      <c r="A42" s="55"/>
      <c r="B42" s="56"/>
      <c r="C42" s="142" t="s">
        <v>39</v>
      </c>
      <c r="D42" s="142"/>
      <c r="E42" s="142"/>
      <c r="F42" s="142"/>
      <c r="G42" s="11"/>
      <c r="H42" s="142" t="s">
        <v>85</v>
      </c>
      <c r="I42" s="142"/>
      <c r="J42" s="89" t="s">
        <v>86</v>
      </c>
      <c r="K42" s="102">
        <f aca="true" t="shared" si="10" ref="K42:Q42">K24+K41</f>
        <v>0</v>
      </c>
      <c r="L42" s="121">
        <f t="shared" si="10"/>
        <v>0</v>
      </c>
      <c r="M42" s="182">
        <f t="shared" si="10"/>
        <v>24509</v>
      </c>
      <c r="N42" s="99">
        <f t="shared" si="10"/>
        <v>46581</v>
      </c>
      <c r="O42" s="183">
        <f t="shared" si="10"/>
        <v>93815</v>
      </c>
      <c r="P42" s="183">
        <f t="shared" si="10"/>
        <v>86080</v>
      </c>
      <c r="Q42" s="183">
        <f t="shared" si="10"/>
        <v>30192</v>
      </c>
      <c r="R42" s="183">
        <f>R24+R41</f>
        <v>0</v>
      </c>
    </row>
    <row r="43" spans="1:18" s="12" customFormat="1" ht="15.75" customHeight="1">
      <c r="A43" s="55"/>
      <c r="B43" s="56"/>
      <c r="C43" s="142" t="s">
        <v>40</v>
      </c>
      <c r="D43" s="142"/>
      <c r="E43" s="142"/>
      <c r="F43" s="142"/>
      <c r="G43" s="11"/>
      <c r="H43" s="11"/>
      <c r="I43" s="11"/>
      <c r="J43" s="89" t="s">
        <v>87</v>
      </c>
      <c r="K43" s="102"/>
      <c r="L43" s="121"/>
      <c r="M43" s="182">
        <v>7942</v>
      </c>
      <c r="N43" s="99">
        <v>53147</v>
      </c>
      <c r="O43" s="183">
        <v>93815</v>
      </c>
      <c r="P43" s="183">
        <v>86080</v>
      </c>
      <c r="Q43" s="183">
        <v>30192</v>
      </c>
      <c r="R43" s="183"/>
    </row>
    <row r="44" spans="1:18" s="12" customFormat="1" ht="15.75" customHeight="1">
      <c r="A44" s="55"/>
      <c r="B44" s="56"/>
      <c r="C44" s="142" t="s">
        <v>41</v>
      </c>
      <c r="D44" s="142"/>
      <c r="E44" s="142"/>
      <c r="F44" s="142"/>
      <c r="G44" s="11"/>
      <c r="H44" s="11"/>
      <c r="I44" s="11"/>
      <c r="J44" s="89" t="s">
        <v>88</v>
      </c>
      <c r="K44" s="102"/>
      <c r="L44" s="121"/>
      <c r="M44" s="182"/>
      <c r="N44" s="99">
        <v>16566</v>
      </c>
      <c r="O44" s="183">
        <v>10000</v>
      </c>
      <c r="P44" s="183">
        <v>10000</v>
      </c>
      <c r="Q44" s="183">
        <v>10000</v>
      </c>
      <c r="R44" s="183">
        <v>10000</v>
      </c>
    </row>
    <row r="45" spans="1:18" s="12" customFormat="1" ht="15.75" customHeight="1">
      <c r="A45" s="55"/>
      <c r="B45" s="56"/>
      <c r="C45" s="142" t="s">
        <v>42</v>
      </c>
      <c r="D45" s="142"/>
      <c r="E45" s="142"/>
      <c r="F45" s="142"/>
      <c r="G45" s="11"/>
      <c r="H45" s="11"/>
      <c r="I45" s="11"/>
      <c r="J45" s="89" t="s">
        <v>89</v>
      </c>
      <c r="K45" s="101"/>
      <c r="L45" s="117"/>
      <c r="M45" s="179"/>
      <c r="N45" s="97"/>
      <c r="O45" s="98"/>
      <c r="P45" s="98"/>
      <c r="Q45" s="98"/>
      <c r="R45" s="98"/>
    </row>
    <row r="46" spans="1:18" s="16" customFormat="1" ht="15.75" customHeight="1">
      <c r="A46" s="55"/>
      <c r="B46" s="56"/>
      <c r="C46" s="142" t="s">
        <v>43</v>
      </c>
      <c r="D46" s="138"/>
      <c r="E46" s="138"/>
      <c r="F46" s="138"/>
      <c r="G46" s="26"/>
      <c r="H46" s="142" t="s">
        <v>90</v>
      </c>
      <c r="I46" s="142"/>
      <c r="J46" s="89" t="s">
        <v>91</v>
      </c>
      <c r="K46" s="101">
        <f aca="true" t="shared" si="11" ref="K46:Q46">K42-K43+K44-K45</f>
        <v>0</v>
      </c>
      <c r="L46" s="117">
        <f t="shared" si="11"/>
        <v>0</v>
      </c>
      <c r="M46" s="179">
        <f t="shared" si="11"/>
        <v>16567</v>
      </c>
      <c r="N46" s="97">
        <f t="shared" si="11"/>
        <v>10000</v>
      </c>
      <c r="O46" s="98">
        <f t="shared" si="11"/>
        <v>10000</v>
      </c>
      <c r="P46" s="98">
        <f t="shared" si="11"/>
        <v>10000</v>
      </c>
      <c r="Q46" s="98">
        <f t="shared" si="11"/>
        <v>10000</v>
      </c>
      <c r="R46" s="98">
        <f>R42-R43+R44-R45</f>
        <v>10000</v>
      </c>
    </row>
    <row r="47" spans="1:18" s="16" customFormat="1" ht="15.75" customHeight="1">
      <c r="A47" s="55"/>
      <c r="B47" s="56"/>
      <c r="C47" s="142" t="s">
        <v>44</v>
      </c>
      <c r="D47" s="138"/>
      <c r="E47" s="138"/>
      <c r="F47" s="138"/>
      <c r="G47" s="138"/>
      <c r="H47" s="138"/>
      <c r="I47" s="138"/>
      <c r="J47" s="89" t="s">
        <v>92</v>
      </c>
      <c r="K47" s="97"/>
      <c r="L47" s="112"/>
      <c r="M47" s="179"/>
      <c r="N47" s="97"/>
      <c r="O47" s="98"/>
      <c r="P47" s="98"/>
      <c r="Q47" s="98"/>
      <c r="R47" s="98"/>
    </row>
    <row r="48" spans="1:18" s="16" customFormat="1" ht="15.75" customHeight="1">
      <c r="A48" s="157"/>
      <c r="B48" s="57"/>
      <c r="C48" s="136" t="s">
        <v>45</v>
      </c>
      <c r="D48" s="137"/>
      <c r="E48" s="137"/>
      <c r="F48" s="137"/>
      <c r="G48" s="143" t="s">
        <v>46</v>
      </c>
      <c r="H48" s="138"/>
      <c r="I48" s="138"/>
      <c r="J48" s="89" t="s">
        <v>93</v>
      </c>
      <c r="K48" s="97">
        <f aca="true" t="shared" si="12" ref="K48:Q48">IF((K46-K47)&gt;0,(K46-K47),0)</f>
        <v>0</v>
      </c>
      <c r="L48" s="112">
        <f t="shared" si="12"/>
        <v>0</v>
      </c>
      <c r="M48" s="179">
        <f t="shared" si="12"/>
        <v>16567</v>
      </c>
      <c r="N48" s="97">
        <f t="shared" si="12"/>
        <v>10000</v>
      </c>
      <c r="O48" s="98">
        <f t="shared" si="12"/>
        <v>10000</v>
      </c>
      <c r="P48" s="98">
        <f t="shared" si="12"/>
        <v>10000</v>
      </c>
      <c r="Q48" s="98">
        <f t="shared" si="12"/>
        <v>10000</v>
      </c>
      <c r="R48" s="98">
        <f>IF((R46-R47)&gt;0,(R46-R47),0)</f>
        <v>10000</v>
      </c>
    </row>
    <row r="49" spans="1:18" s="16" customFormat="1" ht="15.75" customHeight="1">
      <c r="A49" s="158"/>
      <c r="B49" s="58"/>
      <c r="C49" s="159" t="s">
        <v>94</v>
      </c>
      <c r="D49" s="160"/>
      <c r="E49" s="160"/>
      <c r="F49" s="160"/>
      <c r="G49" s="143" t="s">
        <v>47</v>
      </c>
      <c r="H49" s="138"/>
      <c r="I49" s="138"/>
      <c r="J49" s="89" t="s">
        <v>95</v>
      </c>
      <c r="K49" s="97">
        <f aca="true" t="shared" si="13" ref="K49:Q49">IF((K46-K47)&lt;0,-(K46-K47),0)</f>
        <v>0</v>
      </c>
      <c r="L49" s="112">
        <f t="shared" si="13"/>
        <v>0</v>
      </c>
      <c r="M49" s="179">
        <f t="shared" si="13"/>
        <v>0</v>
      </c>
      <c r="N49" s="97">
        <f t="shared" si="13"/>
        <v>0</v>
      </c>
      <c r="O49" s="98">
        <f t="shared" si="13"/>
        <v>0</v>
      </c>
      <c r="P49" s="98">
        <f t="shared" si="13"/>
        <v>0</v>
      </c>
      <c r="Q49" s="98">
        <f t="shared" si="13"/>
        <v>0</v>
      </c>
      <c r="R49" s="98">
        <f>IF((R46-R47)&lt;0,-(R46-R47),0)</f>
        <v>0</v>
      </c>
    </row>
    <row r="50" spans="1:18" s="12" customFormat="1" ht="13.5" customHeight="1">
      <c r="A50" s="161"/>
      <c r="B50" s="60"/>
      <c r="C50" s="162" t="s">
        <v>48</v>
      </c>
      <c r="D50" s="163"/>
      <c r="E50" s="163"/>
      <c r="F50" s="163"/>
      <c r="G50" s="61"/>
      <c r="H50" s="62" t="s">
        <v>95</v>
      </c>
      <c r="I50" s="147" t="s">
        <v>96</v>
      </c>
      <c r="J50" s="146" t="s">
        <v>97</v>
      </c>
      <c r="K50" s="99">
        <f aca="true" t="shared" si="14" ref="K50:Q50">IF((K8-K10)=0,"",K49/(K8-K10)*100)</f>
        <v>0</v>
      </c>
      <c r="L50" s="118">
        <f t="shared" si="14"/>
        <v>0</v>
      </c>
      <c r="M50" s="182">
        <f t="shared" si="14"/>
        <v>0</v>
      </c>
      <c r="N50" s="99">
        <f t="shared" si="14"/>
        <v>0</v>
      </c>
      <c r="O50" s="183">
        <f t="shared" si="14"/>
        <v>0</v>
      </c>
      <c r="P50" s="183">
        <f t="shared" si="14"/>
        <v>0</v>
      </c>
      <c r="Q50" s="183">
        <f t="shared" si="14"/>
        <v>0</v>
      </c>
      <c r="R50" s="183">
        <f>IF((R8-R10)=0,"",R49/(R8-R10)*100)</f>
        <v>0</v>
      </c>
    </row>
    <row r="51" spans="1:18" s="12" customFormat="1" ht="13.5" customHeight="1">
      <c r="A51" s="158"/>
      <c r="B51" s="58"/>
      <c r="C51" s="160"/>
      <c r="D51" s="160"/>
      <c r="E51" s="160"/>
      <c r="F51" s="160"/>
      <c r="G51" s="59"/>
      <c r="H51" s="22" t="s">
        <v>98</v>
      </c>
      <c r="I51" s="141"/>
      <c r="J51" s="145"/>
      <c r="K51" s="103"/>
      <c r="L51" s="122"/>
      <c r="M51" s="186"/>
      <c r="N51" s="103"/>
      <c r="O51" s="187"/>
      <c r="P51" s="187"/>
      <c r="Q51" s="187"/>
      <c r="R51" s="187"/>
    </row>
    <row r="52" spans="1:18" s="12" customFormat="1" ht="13.5" customHeight="1">
      <c r="A52" s="161"/>
      <c r="B52" s="63"/>
      <c r="C52" s="136" t="s">
        <v>49</v>
      </c>
      <c r="D52" s="136"/>
      <c r="E52" s="136"/>
      <c r="F52" s="136"/>
      <c r="G52" s="15"/>
      <c r="H52" s="24" t="s">
        <v>99</v>
      </c>
      <c r="I52" s="140" t="s">
        <v>96</v>
      </c>
      <c r="J52" s="144" t="s">
        <v>97</v>
      </c>
      <c r="K52" s="99">
        <f aca="true" t="shared" si="15" ref="K52:Q52">IF((K15+K37)=0,"",K7/(K15+K37)*100)</f>
        <v>61.61001824252682</v>
      </c>
      <c r="L52" s="118">
        <f t="shared" si="15"/>
        <v>74.00890510165765</v>
      </c>
      <c r="M52" s="182">
        <f t="shared" si="15"/>
        <v>106.7229293856324</v>
      </c>
      <c r="N52" s="99">
        <f t="shared" si="15"/>
        <v>140.27029104981247</v>
      </c>
      <c r="O52" s="183">
        <f t="shared" si="15"/>
        <v>190.0310070123551</v>
      </c>
      <c r="P52" s="183">
        <f t="shared" si="15"/>
        <v>170.47505837401826</v>
      </c>
      <c r="Q52" s="183">
        <f t="shared" si="15"/>
        <v>97.35107600670504</v>
      </c>
      <c r="R52" s="183">
        <f>IF((R15+R37)=0,"",R7/(R15+R37)*100)</f>
        <v>64.58774870345074</v>
      </c>
    </row>
    <row r="53" spans="1:18" s="12" customFormat="1" ht="13.5" customHeight="1">
      <c r="A53" s="158"/>
      <c r="B53" s="58"/>
      <c r="C53" s="160"/>
      <c r="D53" s="160"/>
      <c r="E53" s="160"/>
      <c r="F53" s="160"/>
      <c r="G53" s="59"/>
      <c r="H53" s="22" t="s">
        <v>100</v>
      </c>
      <c r="I53" s="141"/>
      <c r="J53" s="145"/>
      <c r="K53" s="103"/>
      <c r="L53" s="122"/>
      <c r="M53" s="186"/>
      <c r="N53" s="103"/>
      <c r="O53" s="187"/>
      <c r="P53" s="187"/>
      <c r="Q53" s="187"/>
      <c r="R53" s="187"/>
    </row>
    <row r="54" spans="1:18" ht="13.5" customHeight="1">
      <c r="A54" s="161"/>
      <c r="B54" s="166"/>
      <c r="C54" s="171" t="s">
        <v>58</v>
      </c>
      <c r="D54" s="172"/>
      <c r="E54" s="172"/>
      <c r="F54" s="172"/>
      <c r="G54" s="172"/>
      <c r="H54" s="172"/>
      <c r="I54" s="172"/>
      <c r="J54" s="173" t="s">
        <v>101</v>
      </c>
      <c r="K54" s="104">
        <f aca="true" t="shared" si="16" ref="K54:Q54">-K48+K49</f>
        <v>0</v>
      </c>
      <c r="L54" s="123">
        <f t="shared" si="16"/>
        <v>0</v>
      </c>
      <c r="M54" s="188">
        <f t="shared" si="16"/>
        <v>-16567</v>
      </c>
      <c r="N54" s="104">
        <f t="shared" si="16"/>
        <v>-10000</v>
      </c>
      <c r="O54" s="189">
        <f t="shared" si="16"/>
        <v>-10000</v>
      </c>
      <c r="P54" s="189">
        <f t="shared" si="16"/>
        <v>-10000</v>
      </c>
      <c r="Q54" s="189">
        <f t="shared" si="16"/>
        <v>-10000</v>
      </c>
      <c r="R54" s="189">
        <f>-R48+R49</f>
        <v>-10000</v>
      </c>
    </row>
    <row r="55" spans="1:18" ht="13.5" customHeight="1">
      <c r="A55" s="170"/>
      <c r="B55" s="167"/>
      <c r="C55" s="165"/>
      <c r="D55" s="165"/>
      <c r="E55" s="165"/>
      <c r="F55" s="165"/>
      <c r="G55" s="165"/>
      <c r="H55" s="165"/>
      <c r="I55" s="165"/>
      <c r="J55" s="174"/>
      <c r="K55" s="105"/>
      <c r="L55" s="124"/>
      <c r="M55" s="190"/>
      <c r="N55" s="105"/>
      <c r="O55" s="191"/>
      <c r="P55" s="191"/>
      <c r="Q55" s="191"/>
      <c r="R55" s="191"/>
    </row>
    <row r="56" spans="1:18" ht="15.75" customHeight="1">
      <c r="A56" s="64"/>
      <c r="B56" s="65"/>
      <c r="C56" s="165" t="s">
        <v>50</v>
      </c>
      <c r="D56" s="135"/>
      <c r="E56" s="135"/>
      <c r="F56" s="135"/>
      <c r="G56" s="135"/>
      <c r="H56" s="135"/>
      <c r="I56" s="135"/>
      <c r="J56" s="91" t="s">
        <v>102</v>
      </c>
      <c r="K56" s="106">
        <f aca="true" t="shared" si="17" ref="K56:Q56">K8-K10</f>
        <v>140254</v>
      </c>
      <c r="L56" s="125">
        <f t="shared" si="17"/>
        <v>129537</v>
      </c>
      <c r="M56" s="192">
        <f t="shared" si="17"/>
        <v>133356</v>
      </c>
      <c r="N56" s="106">
        <f t="shared" si="17"/>
        <v>133846</v>
      </c>
      <c r="O56" s="193">
        <f t="shared" si="17"/>
        <v>133600</v>
      </c>
      <c r="P56" s="193">
        <f t="shared" si="17"/>
        <v>131800</v>
      </c>
      <c r="Q56" s="193">
        <f t="shared" si="17"/>
        <v>133000</v>
      </c>
      <c r="R56" s="193">
        <f>R8-R10</f>
        <v>133000</v>
      </c>
    </row>
    <row r="57" spans="1:18" ht="27.75" customHeight="1">
      <c r="A57" s="66"/>
      <c r="B57" s="67"/>
      <c r="C57" s="134" t="s">
        <v>61</v>
      </c>
      <c r="D57" s="135"/>
      <c r="E57" s="135"/>
      <c r="F57" s="135"/>
      <c r="G57" s="135"/>
      <c r="H57" s="176" t="s">
        <v>103</v>
      </c>
      <c r="I57" s="148"/>
      <c r="J57" s="149"/>
      <c r="K57" s="107">
        <f aca="true" t="shared" si="18" ref="K57:Q57">K54/K56*100</f>
        <v>0</v>
      </c>
      <c r="L57" s="126">
        <f t="shared" si="18"/>
        <v>0</v>
      </c>
      <c r="M57" s="194">
        <f t="shared" si="18"/>
        <v>-12.42313806652869</v>
      </c>
      <c r="N57" s="107">
        <f t="shared" si="18"/>
        <v>-7.471272955486155</v>
      </c>
      <c r="O57" s="195">
        <f t="shared" si="18"/>
        <v>-7.48502994011976</v>
      </c>
      <c r="P57" s="195">
        <f t="shared" si="18"/>
        <v>-7.587253414264036</v>
      </c>
      <c r="Q57" s="195">
        <f t="shared" si="18"/>
        <v>-7.518796992481203</v>
      </c>
      <c r="R57" s="195">
        <f>R54/R56*100</f>
        <v>-7.518796992481203</v>
      </c>
    </row>
    <row r="58" spans="1:18" ht="27.75" customHeight="1">
      <c r="A58" s="68"/>
      <c r="B58" s="69"/>
      <c r="C58" s="134" t="s">
        <v>115</v>
      </c>
      <c r="D58" s="134"/>
      <c r="E58" s="134"/>
      <c r="F58" s="134"/>
      <c r="G58" s="134"/>
      <c r="H58" s="134"/>
      <c r="I58" s="70"/>
      <c r="J58" s="92" t="s">
        <v>104</v>
      </c>
      <c r="K58" s="104"/>
      <c r="L58" s="127"/>
      <c r="M58" s="188"/>
      <c r="N58" s="104"/>
      <c r="O58" s="189"/>
      <c r="P58" s="189"/>
      <c r="Q58" s="189"/>
      <c r="R58" s="189"/>
    </row>
    <row r="59" spans="1:18" ht="27.75" customHeight="1">
      <c r="A59" s="74"/>
      <c r="B59" s="75"/>
      <c r="C59" s="134" t="s">
        <v>105</v>
      </c>
      <c r="D59" s="135"/>
      <c r="E59" s="135"/>
      <c r="F59" s="135"/>
      <c r="G59" s="135"/>
      <c r="H59" s="135"/>
      <c r="I59" s="27"/>
      <c r="J59" s="91" t="s">
        <v>112</v>
      </c>
      <c r="K59" s="106"/>
      <c r="L59" s="128"/>
      <c r="M59" s="192"/>
      <c r="N59" s="106"/>
      <c r="O59" s="193"/>
      <c r="P59" s="193"/>
      <c r="Q59" s="193"/>
      <c r="R59" s="193"/>
    </row>
    <row r="60" spans="1:18" ht="27.75" customHeight="1">
      <c r="A60" s="87"/>
      <c r="B60" s="88"/>
      <c r="C60" s="175" t="s">
        <v>106</v>
      </c>
      <c r="D60" s="165"/>
      <c r="E60" s="165"/>
      <c r="F60" s="165"/>
      <c r="G60" s="165"/>
      <c r="H60" s="165"/>
      <c r="I60" s="72"/>
      <c r="J60" s="130" t="s">
        <v>111</v>
      </c>
      <c r="K60" s="105">
        <v>140254</v>
      </c>
      <c r="L60" s="129">
        <v>129537</v>
      </c>
      <c r="M60" s="190">
        <v>133356</v>
      </c>
      <c r="N60" s="105">
        <v>133846</v>
      </c>
      <c r="O60" s="105">
        <v>133600</v>
      </c>
      <c r="P60" s="105">
        <v>131800</v>
      </c>
      <c r="Q60" s="105">
        <v>133000</v>
      </c>
      <c r="R60" s="105">
        <v>133000</v>
      </c>
    </row>
    <row r="61" spans="1:18" ht="27.75" customHeight="1">
      <c r="A61" s="74"/>
      <c r="B61" s="75"/>
      <c r="C61" s="134" t="s">
        <v>125</v>
      </c>
      <c r="D61" s="135"/>
      <c r="E61" s="135"/>
      <c r="F61" s="135"/>
      <c r="G61" s="135"/>
      <c r="H61" s="176" t="s">
        <v>107</v>
      </c>
      <c r="I61" s="176"/>
      <c r="J61" s="177"/>
      <c r="K61" s="107">
        <f aca="true" t="shared" si="19" ref="K61:Q61">IF(K59&gt;K58,0,K58/K60*100)</f>
        <v>0</v>
      </c>
      <c r="L61" s="126">
        <f t="shared" si="19"/>
        <v>0</v>
      </c>
      <c r="M61" s="194">
        <f t="shared" si="19"/>
        <v>0</v>
      </c>
      <c r="N61" s="107">
        <f t="shared" si="19"/>
        <v>0</v>
      </c>
      <c r="O61" s="195">
        <f t="shared" si="19"/>
        <v>0</v>
      </c>
      <c r="P61" s="195">
        <f t="shared" si="19"/>
        <v>0</v>
      </c>
      <c r="Q61" s="195">
        <f t="shared" si="19"/>
        <v>0</v>
      </c>
      <c r="R61" s="195">
        <f>IF(R59&gt;R58,0,R58/R60*100)</f>
        <v>0</v>
      </c>
    </row>
    <row r="62" spans="1:18" ht="15.75" customHeight="1">
      <c r="A62" s="64"/>
      <c r="B62" s="65"/>
      <c r="C62" s="135" t="s">
        <v>108</v>
      </c>
      <c r="D62" s="135"/>
      <c r="E62" s="135"/>
      <c r="F62" s="135"/>
      <c r="G62" s="135"/>
      <c r="H62" s="135"/>
      <c r="I62" s="75"/>
      <c r="J62" s="91" t="s">
        <v>113</v>
      </c>
      <c r="K62" s="106"/>
      <c r="L62" s="125"/>
      <c r="M62" s="192"/>
      <c r="N62" s="106"/>
      <c r="O62" s="193"/>
      <c r="P62" s="193"/>
      <c r="Q62" s="193"/>
      <c r="R62" s="193"/>
    </row>
    <row r="63" spans="1:18" ht="15.75" customHeight="1" thickBot="1">
      <c r="A63" s="55"/>
      <c r="B63" s="56"/>
      <c r="C63" s="135" t="s">
        <v>110</v>
      </c>
      <c r="D63" s="135"/>
      <c r="E63" s="135"/>
      <c r="F63" s="135"/>
      <c r="G63" s="135"/>
      <c r="H63" s="135"/>
      <c r="I63" s="75"/>
      <c r="J63" s="91" t="s">
        <v>114</v>
      </c>
      <c r="K63" s="106">
        <v>170050</v>
      </c>
      <c r="L63" s="125">
        <v>53024</v>
      </c>
      <c r="M63" s="196">
        <v>59600</v>
      </c>
      <c r="N63" s="106">
        <v>580700</v>
      </c>
      <c r="O63" s="193">
        <v>1111000</v>
      </c>
      <c r="P63" s="193">
        <v>1316807</v>
      </c>
      <c r="Q63" s="193">
        <v>1246657</v>
      </c>
      <c r="R63" s="193">
        <v>1111806</v>
      </c>
    </row>
    <row r="64" ht="13.5" customHeight="1"/>
    <row r="65" spans="1:13" ht="15.75" customHeight="1" thickBot="1">
      <c r="A65" s="1" t="s">
        <v>60</v>
      </c>
      <c r="B65" s="1"/>
      <c r="D65" s="76"/>
      <c r="I65" s="2"/>
      <c r="J65" s="1"/>
      <c r="K65" s="28" t="s">
        <v>117</v>
      </c>
      <c r="L65" s="28" t="s">
        <v>122</v>
      </c>
      <c r="M65" s="28" t="s">
        <v>124</v>
      </c>
    </row>
    <row r="66" spans="1:18" ht="15.75" customHeight="1">
      <c r="A66" s="3"/>
      <c r="B66" s="4"/>
      <c r="C66" s="4"/>
      <c r="D66" s="77"/>
      <c r="E66" s="4"/>
      <c r="F66" s="4"/>
      <c r="G66" s="4"/>
      <c r="H66" s="5" t="s">
        <v>15</v>
      </c>
      <c r="I66" s="5"/>
      <c r="J66" s="71"/>
      <c r="K66" s="29" t="s">
        <v>120</v>
      </c>
      <c r="L66" s="29" t="s">
        <v>121</v>
      </c>
      <c r="M66" s="115" t="s">
        <v>12</v>
      </c>
      <c r="N66" s="113">
        <v>29</v>
      </c>
      <c r="O66" s="131">
        <v>30</v>
      </c>
      <c r="P66" s="131">
        <v>31</v>
      </c>
      <c r="Q66" s="131">
        <v>32</v>
      </c>
      <c r="R66" s="131">
        <v>33</v>
      </c>
    </row>
    <row r="67" spans="1:18" ht="30" customHeight="1">
      <c r="A67" s="8"/>
      <c r="B67" s="9"/>
      <c r="C67" s="9" t="s">
        <v>51</v>
      </c>
      <c r="D67" s="9"/>
      <c r="E67" s="9" t="s">
        <v>52</v>
      </c>
      <c r="F67" s="9"/>
      <c r="G67" s="9"/>
      <c r="H67" s="9"/>
      <c r="I67" s="78"/>
      <c r="J67" s="73"/>
      <c r="K67" s="96" t="s">
        <v>11</v>
      </c>
      <c r="L67" s="110" t="s">
        <v>11</v>
      </c>
      <c r="M67" s="116" t="s">
        <v>11</v>
      </c>
      <c r="N67" s="114" t="s">
        <v>123</v>
      </c>
      <c r="O67" s="132"/>
      <c r="P67" s="132"/>
      <c r="Q67" s="132"/>
      <c r="R67" s="132"/>
    </row>
    <row r="68" spans="1:18" ht="15.75" customHeight="1">
      <c r="A68" s="79"/>
      <c r="B68" s="70"/>
      <c r="C68" s="137" t="s">
        <v>23</v>
      </c>
      <c r="D68" s="137"/>
      <c r="E68" s="137"/>
      <c r="F68" s="137"/>
      <c r="G68" s="17"/>
      <c r="H68" s="17"/>
      <c r="I68" s="27"/>
      <c r="J68" s="18"/>
      <c r="K68" s="108">
        <f aca="true" t="shared" si="20" ref="K68:Q68">K69+K70</f>
        <v>46661</v>
      </c>
      <c r="L68" s="111">
        <f t="shared" si="20"/>
        <v>35854</v>
      </c>
      <c r="M68" s="197">
        <f t="shared" si="20"/>
        <v>27021</v>
      </c>
      <c r="N68" s="108">
        <f t="shared" si="20"/>
        <v>30198</v>
      </c>
      <c r="O68" s="198">
        <f t="shared" si="20"/>
        <v>32407</v>
      </c>
      <c r="P68" s="198">
        <f t="shared" si="20"/>
        <v>35191</v>
      </c>
      <c r="Q68" s="198">
        <f t="shared" si="20"/>
        <v>36774</v>
      </c>
      <c r="R68" s="198">
        <f>R69+R70</f>
        <v>36545</v>
      </c>
    </row>
    <row r="69" spans="1:18" ht="15.75" customHeight="1">
      <c r="A69" s="80"/>
      <c r="B69" s="81"/>
      <c r="C69" s="81"/>
      <c r="D69" s="82"/>
      <c r="E69" s="81"/>
      <c r="F69" s="83"/>
      <c r="G69" s="169" t="s">
        <v>24</v>
      </c>
      <c r="H69" s="138"/>
      <c r="I69" s="138"/>
      <c r="J69" s="139"/>
      <c r="K69" s="97">
        <v>27732</v>
      </c>
      <c r="L69" s="109">
        <v>27532</v>
      </c>
      <c r="M69" s="179">
        <v>27021</v>
      </c>
      <c r="N69" s="97">
        <v>30198</v>
      </c>
      <c r="O69" s="97">
        <v>32407</v>
      </c>
      <c r="P69" s="97">
        <v>35191</v>
      </c>
      <c r="Q69" s="97">
        <v>36774</v>
      </c>
      <c r="R69" s="97">
        <v>36545</v>
      </c>
    </row>
    <row r="70" spans="1:18" ht="15.75" customHeight="1">
      <c r="A70" s="84"/>
      <c r="B70" s="85"/>
      <c r="C70" s="81"/>
      <c r="D70" s="82"/>
      <c r="E70" s="81"/>
      <c r="F70" s="83"/>
      <c r="G70" s="169" t="s">
        <v>25</v>
      </c>
      <c r="H70" s="138"/>
      <c r="I70" s="138"/>
      <c r="J70" s="139"/>
      <c r="K70" s="97">
        <v>18929</v>
      </c>
      <c r="L70" s="109">
        <v>8322</v>
      </c>
      <c r="M70" s="179"/>
      <c r="N70" s="97"/>
      <c r="O70" s="98"/>
      <c r="P70" s="98"/>
      <c r="Q70" s="98"/>
      <c r="R70" s="98"/>
    </row>
    <row r="71" spans="1:18" ht="15.75" customHeight="1">
      <c r="A71" s="79"/>
      <c r="B71" s="70"/>
      <c r="C71" s="137" t="s">
        <v>26</v>
      </c>
      <c r="D71" s="137"/>
      <c r="E71" s="137"/>
      <c r="F71" s="137"/>
      <c r="G71" s="17"/>
      <c r="H71" s="17"/>
      <c r="I71" s="27"/>
      <c r="J71" s="18"/>
      <c r="K71" s="97">
        <f aca="true" t="shared" si="21" ref="K71:Q71">K72+K73</f>
        <v>124685</v>
      </c>
      <c r="L71" s="112">
        <f t="shared" si="21"/>
        <v>62957</v>
      </c>
      <c r="M71" s="182">
        <f t="shared" si="21"/>
        <v>26512</v>
      </c>
      <c r="N71" s="97">
        <f t="shared" si="21"/>
        <v>0</v>
      </c>
      <c r="O71" s="98">
        <f t="shared" si="21"/>
        <v>0</v>
      </c>
      <c r="P71" s="98">
        <f t="shared" si="21"/>
        <v>3596</v>
      </c>
      <c r="Q71" s="98">
        <f t="shared" si="21"/>
        <v>35075</v>
      </c>
      <c r="R71" s="98">
        <f>R72+R73</f>
        <v>67425</v>
      </c>
    </row>
    <row r="72" spans="1:18" ht="15.75" customHeight="1">
      <c r="A72" s="80"/>
      <c r="B72" s="81"/>
      <c r="C72" s="81"/>
      <c r="D72" s="82"/>
      <c r="E72" s="81"/>
      <c r="F72" s="83"/>
      <c r="G72" s="169" t="s">
        <v>24</v>
      </c>
      <c r="H72" s="138"/>
      <c r="I72" s="138"/>
      <c r="J72" s="139"/>
      <c r="K72" s="97">
        <v>93991</v>
      </c>
      <c r="L72" s="109">
        <v>58513</v>
      </c>
      <c r="M72" s="179">
        <v>26512</v>
      </c>
      <c r="N72" s="97"/>
      <c r="O72" s="97"/>
      <c r="P72" s="97">
        <v>3596</v>
      </c>
      <c r="Q72" s="97">
        <v>35075</v>
      </c>
      <c r="R72" s="97">
        <v>67425</v>
      </c>
    </row>
    <row r="73" spans="1:18" ht="15.75" customHeight="1">
      <c r="A73" s="84"/>
      <c r="B73" s="85"/>
      <c r="C73" s="85"/>
      <c r="D73" s="86"/>
      <c r="E73" s="85"/>
      <c r="F73" s="73"/>
      <c r="G73" s="169" t="s">
        <v>25</v>
      </c>
      <c r="H73" s="138"/>
      <c r="I73" s="138"/>
      <c r="J73" s="139"/>
      <c r="K73" s="97">
        <v>30694</v>
      </c>
      <c r="L73" s="109">
        <v>4444</v>
      </c>
      <c r="M73" s="186"/>
      <c r="N73" s="97"/>
      <c r="O73" s="98"/>
      <c r="P73" s="98"/>
      <c r="Q73" s="98"/>
      <c r="R73" s="98"/>
    </row>
    <row r="74" spans="1:18" ht="14.25" thickBot="1">
      <c r="A74" s="93"/>
      <c r="B74" s="17"/>
      <c r="C74" s="138" t="s">
        <v>109</v>
      </c>
      <c r="D74" s="138"/>
      <c r="E74" s="138"/>
      <c r="F74" s="138"/>
      <c r="G74" s="17"/>
      <c r="H74" s="17"/>
      <c r="I74" s="27"/>
      <c r="J74" s="18"/>
      <c r="K74" s="108">
        <f aca="true" t="shared" si="22" ref="K74:Q74">K68+K71</f>
        <v>171346</v>
      </c>
      <c r="L74" s="111">
        <f t="shared" si="22"/>
        <v>98811</v>
      </c>
      <c r="M74" s="199">
        <f t="shared" si="22"/>
        <v>53533</v>
      </c>
      <c r="N74" s="108">
        <f t="shared" si="22"/>
        <v>30198</v>
      </c>
      <c r="O74" s="198">
        <f t="shared" si="22"/>
        <v>32407</v>
      </c>
      <c r="P74" s="198">
        <f t="shared" si="22"/>
        <v>38787</v>
      </c>
      <c r="Q74" s="198">
        <f t="shared" si="22"/>
        <v>71849</v>
      </c>
      <c r="R74" s="198">
        <f>R68+R71</f>
        <v>103970</v>
      </c>
    </row>
    <row r="76" ht="14.25">
      <c r="A76" s="200"/>
    </row>
    <row r="89" spans="8:14" ht="13.5">
      <c r="H89" s="95"/>
      <c r="I89" s="95"/>
      <c r="J89" s="201"/>
      <c r="K89" s="95"/>
      <c r="M89" s="95"/>
      <c r="N89" s="95"/>
    </row>
    <row r="90" ht="13.5">
      <c r="G90" s="95"/>
    </row>
    <row r="91" ht="13.5">
      <c r="G91" s="95"/>
    </row>
  </sheetData>
  <sheetProtection/>
  <mergeCells count="95">
    <mergeCell ref="A54:A55"/>
    <mergeCell ref="C54:I55"/>
    <mergeCell ref="J54:J55"/>
    <mergeCell ref="C60:H60"/>
    <mergeCell ref="C63:H63"/>
    <mergeCell ref="H61:J61"/>
    <mergeCell ref="C57:G57"/>
    <mergeCell ref="H57:J57"/>
    <mergeCell ref="O66:O67"/>
    <mergeCell ref="C74:F74"/>
    <mergeCell ref="G72:J72"/>
    <mergeCell ref="G73:J73"/>
    <mergeCell ref="C68:F68"/>
    <mergeCell ref="C71:F71"/>
    <mergeCell ref="G69:J69"/>
    <mergeCell ref="G70:J70"/>
    <mergeCell ref="B7:B14"/>
    <mergeCell ref="B15:B23"/>
    <mergeCell ref="B25:B33"/>
    <mergeCell ref="B34:B40"/>
    <mergeCell ref="C56:I56"/>
    <mergeCell ref="B54:B55"/>
    <mergeCell ref="F19:J19"/>
    <mergeCell ref="F13:J13"/>
    <mergeCell ref="E20:J20"/>
    <mergeCell ref="F23:J23"/>
    <mergeCell ref="A48:A49"/>
    <mergeCell ref="C48:F48"/>
    <mergeCell ref="C49:F49"/>
    <mergeCell ref="A50:A51"/>
    <mergeCell ref="A52:A53"/>
    <mergeCell ref="C52:F53"/>
    <mergeCell ref="C50:F51"/>
    <mergeCell ref="A7:A24"/>
    <mergeCell ref="A25:A41"/>
    <mergeCell ref="D7:I7"/>
    <mergeCell ref="F11:J11"/>
    <mergeCell ref="O5:O6"/>
    <mergeCell ref="P5:P6"/>
    <mergeCell ref="G22:J22"/>
    <mergeCell ref="E16:J16"/>
    <mergeCell ref="F17:J17"/>
    <mergeCell ref="F14:J14"/>
    <mergeCell ref="R5:R6"/>
    <mergeCell ref="E12:J12"/>
    <mergeCell ref="D15:I15"/>
    <mergeCell ref="E8:I8"/>
    <mergeCell ref="F10:I10"/>
    <mergeCell ref="F9:J9"/>
    <mergeCell ref="Q5:Q6"/>
    <mergeCell ref="E27:J27"/>
    <mergeCell ref="G18:J18"/>
    <mergeCell ref="E26:J26"/>
    <mergeCell ref="E32:J32"/>
    <mergeCell ref="F21:J21"/>
    <mergeCell ref="H24:I24"/>
    <mergeCell ref="E24:F24"/>
    <mergeCell ref="E25:I25"/>
    <mergeCell ref="E29:J29"/>
    <mergeCell ref="E28:J28"/>
    <mergeCell ref="E30:J30"/>
    <mergeCell ref="E31:J31"/>
    <mergeCell ref="E38:J38"/>
    <mergeCell ref="E39:J39"/>
    <mergeCell ref="H41:I41"/>
    <mergeCell ref="E40:J40"/>
    <mergeCell ref="E33:J33"/>
    <mergeCell ref="E34:I34"/>
    <mergeCell ref="G36:J36"/>
    <mergeCell ref="C58:H58"/>
    <mergeCell ref="E41:F41"/>
    <mergeCell ref="I50:I51"/>
    <mergeCell ref="E37:I37"/>
    <mergeCell ref="C46:F46"/>
    <mergeCell ref="H46:I46"/>
    <mergeCell ref="C43:F43"/>
    <mergeCell ref="C44:F44"/>
    <mergeCell ref="C45:F45"/>
    <mergeCell ref="C47:I47"/>
    <mergeCell ref="H42:I42"/>
    <mergeCell ref="C42:F42"/>
    <mergeCell ref="G48:I48"/>
    <mergeCell ref="G49:I49"/>
    <mergeCell ref="J52:J53"/>
    <mergeCell ref="J50:J51"/>
    <mergeCell ref="Q66:Q67"/>
    <mergeCell ref="A2:R2"/>
    <mergeCell ref="O3:R3"/>
    <mergeCell ref="P66:P67"/>
    <mergeCell ref="R66:R67"/>
    <mergeCell ref="C61:G61"/>
    <mergeCell ref="C62:H62"/>
    <mergeCell ref="E35:J35"/>
    <mergeCell ref="I52:I53"/>
    <mergeCell ref="C59:H59"/>
  </mergeCells>
  <printOptions horizontalCentered="1"/>
  <pageMargins left="0.4724409448818898" right="0.31496062992125984" top="0.36" bottom="0.1968503937007874" header="0.22" footer="0.1968503937007874"/>
  <pageSetup fitToHeight="0" horizontalDpi="600" verticalDpi="600" orientation="portrait" paperSize="9" scale="70" r:id="rId2"/>
  <headerFooter alignWithMargins="0">
    <oddHeader>&amp;C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富岡　由美子</cp:lastModifiedBy>
  <cp:lastPrinted>2014-10-24T01:40:42Z</cp:lastPrinted>
  <dcterms:created xsi:type="dcterms:W3CDTF">2002-04-24T05:29:44Z</dcterms:created>
  <dcterms:modified xsi:type="dcterms:W3CDTF">2018-01-19T06:37:55Z</dcterms:modified>
  <cp:category/>
  <cp:version/>
  <cp:contentType/>
  <cp:contentStatus/>
</cp:coreProperties>
</file>